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2333" documentId="13_ncr:1_{A79A95E7-8EE6-4BA5-840D-8DD2EF33499E}" xr6:coauthVersionLast="47" xr6:coauthVersionMax="47" xr10:uidLastSave="{B5E2C2E4-322B-4AE1-A75C-5CD86527574E}"/>
  <bookViews>
    <workbookView xWindow="-28920" yWindow="-120" windowWidth="29040" windowHeight="15720" tabRatio="916" firstSheet="1" activeTab="1" xr2:uid="{021FC290-59C4-4EA6-9F3D-860B77621B58}"/>
  </bookViews>
  <sheets>
    <sheet name="Onglet Énergir" sheetId="18" state="hidden" r:id="rId1"/>
    <sheet name="Demande d'admissibilité" sheetId="1" r:id="rId2"/>
    <sheet name="Paramètres programme" sheetId="21" state="hidden" r:id="rId3"/>
    <sheet name="Sommaire" sheetId="28" r:id="rId4"/>
    <sheet name="Anticipé" sheetId="44" r:id="rId5"/>
    <sheet name="Mois 3" sheetId="10" r:id="rId6"/>
    <sheet name="Mois 9" sheetId="57" r:id="rId7"/>
    <sheet name="Mois 15" sheetId="58" r:id="rId8"/>
    <sheet name="Mois 27" sheetId="59" r:id="rId9"/>
    <sheet name="Mois 39" sheetId="60" r:id="rId10"/>
    <sheet name="Mois 51" sheetId="61" r:id="rId11"/>
    <sheet name="Mois 63" sheetId="62" r:id="rId12"/>
    <sheet name="Mois 75" sheetId="63" r:id="rId13"/>
    <sheet name="Perfo. - 1" sheetId="16" r:id="rId14"/>
    <sheet name="Perfo. - 2" sheetId="53" r:id="rId15"/>
    <sheet name="Perfo. - 3" sheetId="54" r:id="rId16"/>
    <sheet name="Perfo. - 4" sheetId="55" r:id="rId17"/>
    <sheet name="Perfo. - 5" sheetId="56" r:id="rId18"/>
  </sheets>
  <externalReferences>
    <externalReference r:id="rId19"/>
  </externalReferences>
  <definedNames>
    <definedName name="MaxConsult">[1]RefMenu!$F$33</definedName>
    <definedName name="MaxDiag">[1]RefMenu!$F$30</definedName>
    <definedName name="MaxImplant">[1]RefMenu!$F$34</definedName>
    <definedName name="MaxMVAn">[1]RefMenu!$F$36</definedName>
    <definedName name="MaxMVTotal">[1]RefMenu!$F$37</definedName>
    <definedName name="MaxSGE">[1]RefMenu!$F$31</definedName>
    <definedName name="MaxSIGE">[1]RefMenu!$F$32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0" l="1"/>
  <c r="C31" i="18" l="1"/>
  <c r="C30" i="18"/>
  <c r="C29" i="18"/>
  <c r="C28" i="18"/>
  <c r="C27" i="18"/>
  <c r="C26" i="18"/>
  <c r="C25" i="18"/>
  <c r="D34" i="21" l="1"/>
  <c r="D35" i="21"/>
  <c r="D36" i="21"/>
  <c r="D37" i="21"/>
  <c r="D33" i="21"/>
  <c r="D31" i="21"/>
  <c r="D32" i="21"/>
  <c r="D30" i="21"/>
  <c r="C6" i="18"/>
  <c r="C61" i="44" l="1"/>
  <c r="C60" i="44"/>
  <c r="G19" i="56" l="1" a="1"/>
  <c r="G19" i="56" s="1"/>
  <c r="G19" i="55" a="1"/>
  <c r="G19" i="55" s="1"/>
  <c r="G19" i="54" a="1"/>
  <c r="G19" i="54" s="1"/>
  <c r="G19" i="53" a="1"/>
  <c r="G19" i="53" s="1"/>
  <c r="G19" i="16" a="1"/>
  <c r="G19" i="16" s="1"/>
  <c r="G20" i="16" s="1"/>
  <c r="D17" i="18"/>
  <c r="E59" i="44"/>
  <c r="E67" i="44" l="1"/>
  <c r="B28" i="63" l="1"/>
  <c r="B28" i="62"/>
  <c r="B28" i="61"/>
  <c r="B28" i="60"/>
  <c r="B28" i="59"/>
  <c r="B28" i="58"/>
  <c r="B28" i="57"/>
  <c r="B28" i="10"/>
  <c r="D63" i="44"/>
  <c r="C26" i="10"/>
  <c r="F26" i="10" s="1"/>
  <c r="C25" i="10"/>
  <c r="F25" i="10" s="1"/>
  <c r="D62" i="44"/>
  <c r="C23" i="10"/>
  <c r="E22" i="10" s="1"/>
  <c r="D60" i="44"/>
  <c r="C24" i="10"/>
  <c r="F24" i="10" s="1"/>
  <c r="D61" i="44"/>
  <c r="C22" i="10"/>
  <c r="D59" i="44"/>
  <c r="F23" i="10" l="1"/>
  <c r="C26" i="57"/>
  <c r="E64" i="44"/>
  <c r="C63" i="44"/>
  <c r="C62" i="44"/>
  <c r="C59" i="44"/>
  <c r="F59" i="44" l="1"/>
  <c r="F64" i="44" s="1"/>
  <c r="F26" i="57"/>
  <c r="C26" i="58" s="1"/>
  <c r="E27" i="10"/>
  <c r="G22" i="10"/>
  <c r="C64" i="44"/>
  <c r="J50" i="44"/>
  <c r="F26" i="58" l="1"/>
  <c r="C26" i="59" s="1"/>
  <c r="F26" i="59" s="1"/>
  <c r="C26" i="60" s="1"/>
  <c r="E68" i="44"/>
  <c r="B19" i="28" s="1"/>
  <c r="C26" i="61" l="1"/>
  <c r="F26" i="61" s="1"/>
  <c r="C26" i="62" s="1"/>
  <c r="F26" i="62" s="1"/>
  <c r="C26" i="63" s="1"/>
  <c r="E22" i="63" s="1"/>
  <c r="F26" i="60"/>
  <c r="F10" i="63"/>
  <c r="F10" i="62"/>
  <c r="F10" i="61"/>
  <c r="F10" i="60"/>
  <c r="F10" i="59"/>
  <c r="F10" i="58"/>
  <c r="F10" i="57"/>
  <c r="F10" i="10"/>
  <c r="J12" i="28"/>
  <c r="J13" i="28"/>
  <c r="J14" i="28"/>
  <c r="J15" i="28"/>
  <c r="I12" i="28"/>
  <c r="I13" i="28"/>
  <c r="I14" i="28"/>
  <c r="I15" i="28"/>
  <c r="H12" i="28"/>
  <c r="H13" i="28"/>
  <c r="H14" i="28"/>
  <c r="H15" i="28"/>
  <c r="G12" i="28"/>
  <c r="G13" i="28"/>
  <c r="G14" i="28"/>
  <c r="G15" i="28"/>
  <c r="F12" i="28"/>
  <c r="F13" i="28"/>
  <c r="F14" i="28"/>
  <c r="F15" i="28"/>
  <c r="E12" i="28"/>
  <c r="E13" i="28"/>
  <c r="E14" i="28"/>
  <c r="E15" i="28"/>
  <c r="D12" i="28"/>
  <c r="D13" i="28"/>
  <c r="D14" i="28"/>
  <c r="D15" i="28"/>
  <c r="J11" i="28"/>
  <c r="I11" i="28"/>
  <c r="H11" i="28"/>
  <c r="G11" i="28"/>
  <c r="F11" i="28"/>
  <c r="E11" i="28"/>
  <c r="D11" i="28"/>
  <c r="C12" i="28"/>
  <c r="C13" i="28"/>
  <c r="C14" i="28"/>
  <c r="C15" i="28"/>
  <c r="C11" i="28"/>
  <c r="G2" i="1"/>
  <c r="J2" i="1"/>
  <c r="G16" i="28" l="1"/>
  <c r="I16" i="28"/>
  <c r="F16" i="28"/>
  <c r="D16" i="28"/>
  <c r="J16" i="28"/>
  <c r="H16" i="28"/>
  <c r="E16" i="28"/>
  <c r="K15" i="28"/>
  <c r="K14" i="28"/>
  <c r="K13" i="28"/>
  <c r="K12" i="28"/>
  <c r="K11" i="28"/>
  <c r="C16" i="28"/>
  <c r="K16" i="28" l="1"/>
  <c r="D22" i="63"/>
  <c r="C25" i="63"/>
  <c r="C24" i="63"/>
  <c r="C23" i="63"/>
  <c r="C22" i="63"/>
  <c r="G22" i="63"/>
  <c r="A13" i="63"/>
  <c r="B27" i="63"/>
  <c r="A10" i="63"/>
  <c r="G8" i="63"/>
  <c r="E8" i="63"/>
  <c r="A8" i="63"/>
  <c r="C22" i="62"/>
  <c r="A13" i="62"/>
  <c r="B27" i="62"/>
  <c r="A10" i="62"/>
  <c r="G8" i="62"/>
  <c r="E8" i="62"/>
  <c r="A8" i="62"/>
  <c r="C22" i="61"/>
  <c r="A13" i="61"/>
  <c r="B27" i="61"/>
  <c r="A10" i="61"/>
  <c r="G8" i="61"/>
  <c r="E8" i="61"/>
  <c r="A8" i="61"/>
  <c r="C22" i="60"/>
  <c r="A13" i="60"/>
  <c r="B27" i="60"/>
  <c r="A10" i="60"/>
  <c r="G8" i="60"/>
  <c r="E8" i="60"/>
  <c r="A8" i="60"/>
  <c r="C22" i="59"/>
  <c r="A13" i="58"/>
  <c r="A13" i="59"/>
  <c r="B27" i="59"/>
  <c r="A10" i="59"/>
  <c r="G8" i="59"/>
  <c r="E8" i="59"/>
  <c r="A8" i="59"/>
  <c r="C22" i="58"/>
  <c r="B27" i="58"/>
  <c r="A10" i="58"/>
  <c r="G8" i="58"/>
  <c r="E8" i="58"/>
  <c r="A8" i="58"/>
  <c r="F13" i="62" l="1"/>
  <c r="I9" i="28" s="1"/>
  <c r="F13" i="63"/>
  <c r="J9" i="28" s="1"/>
  <c r="F13" i="60"/>
  <c r="G9" i="28" s="1"/>
  <c r="F13" i="59"/>
  <c r="F9" i="28" s="1"/>
  <c r="F13" i="61"/>
  <c r="H9" i="28" s="1"/>
  <c r="F13" i="58"/>
  <c r="E9" i="28" s="1"/>
  <c r="C22" i="57" l="1"/>
  <c r="B27" i="57"/>
  <c r="A13" i="57"/>
  <c r="A10" i="57"/>
  <c r="G8" i="57"/>
  <c r="F13" i="57" s="1"/>
  <c r="E8" i="57"/>
  <c r="A8" i="57"/>
  <c r="D9" i="28" l="1"/>
  <c r="G8" i="56"/>
  <c r="G8" i="55"/>
  <c r="G8" i="54"/>
  <c r="G8" i="53"/>
  <c r="G8" i="16"/>
  <c r="C13" i="16"/>
  <c r="A13" i="53" s="1"/>
  <c r="C13" i="53" s="1"/>
  <c r="A13" i="54" s="1"/>
  <c r="C13" i="54" s="1"/>
  <c r="A13" i="55" s="1"/>
  <c r="C13" i="55" s="1"/>
  <c r="G8" i="10"/>
  <c r="F13" i="10" s="1"/>
  <c r="J8" i="44"/>
  <c r="I13" i="44" s="1"/>
  <c r="B9" i="28" s="1"/>
  <c r="B28" i="28"/>
  <c r="B27" i="28"/>
  <c r="B26" i="28"/>
  <c r="B25" i="28"/>
  <c r="B24" i="28"/>
  <c r="J3" i="28" l="1"/>
  <c r="H3" i="28"/>
  <c r="G22" i="16" l="1"/>
  <c r="F28" i="28"/>
  <c r="F27" i="28"/>
  <c r="F26" i="28"/>
  <c r="F25" i="28"/>
  <c r="G22" i="56"/>
  <c r="G10" i="56"/>
  <c r="A10" i="56"/>
  <c r="F8" i="56"/>
  <c r="A8" i="56"/>
  <c r="G22" i="55"/>
  <c r="G10" i="55"/>
  <c r="A10" i="55"/>
  <c r="F8" i="55"/>
  <c r="A8" i="55"/>
  <c r="G22" i="54"/>
  <c r="G10" i="54"/>
  <c r="A10" i="54"/>
  <c r="F8" i="54"/>
  <c r="A8" i="54"/>
  <c r="G22" i="53"/>
  <c r="G10" i="53"/>
  <c r="A10" i="53"/>
  <c r="F8" i="53"/>
  <c r="A8" i="53"/>
  <c r="A10" i="10" l="1"/>
  <c r="A13" i="10"/>
  <c r="E8" i="10"/>
  <c r="A8" i="10"/>
  <c r="G10" i="16"/>
  <c r="A10" i="16"/>
  <c r="F8" i="16"/>
  <c r="A8" i="16"/>
  <c r="A5" i="28"/>
  <c r="J5" i="28"/>
  <c r="A3" i="28"/>
  <c r="G21" i="16" l="1"/>
  <c r="G20" i="53" s="1" a="1"/>
  <c r="G20" i="53" s="1"/>
  <c r="J10" i="44"/>
  <c r="A10" i="44"/>
  <c r="H8" i="44"/>
  <c r="A8" i="44"/>
  <c r="E31" i="10"/>
  <c r="E32" i="10" s="1"/>
  <c r="C9" i="28"/>
  <c r="G21" i="53" l="1"/>
  <c r="G20" i="54" s="1" a="1"/>
  <c r="G20" i="54" s="1"/>
  <c r="G21" i="54" s="1"/>
  <c r="H25" i="28" l="1"/>
  <c r="G20" i="55" a="1"/>
  <c r="G20" i="55" s="1"/>
  <c r="G21" i="55" s="1"/>
  <c r="G20" i="56" s="1" a="1"/>
  <c r="G20" i="56" s="1"/>
  <c r="G21" i="56" s="1"/>
  <c r="H26" i="28"/>
  <c r="F24" i="28"/>
  <c r="E24" i="28"/>
  <c r="D24" i="28"/>
  <c r="H27" i="28" l="1"/>
  <c r="H28" i="28"/>
  <c r="F29" i="28"/>
  <c r="H24" i="28" l="1"/>
  <c r="J24" i="28" l="1"/>
  <c r="D10" i="18" l="1"/>
  <c r="J25" i="28" l="1"/>
  <c r="J26" i="28" l="1"/>
  <c r="J27" i="28" l="1"/>
  <c r="J28" i="28" l="1"/>
  <c r="H29" i="28" l="1"/>
  <c r="B27" i="10"/>
  <c r="C24" i="57" l="1"/>
  <c r="F24" i="57" s="1"/>
  <c r="D22" i="57"/>
  <c r="D27" i="10"/>
  <c r="C20" i="28" l="1"/>
  <c r="C24" i="58"/>
  <c r="F24" i="58" s="1"/>
  <c r="C23" i="57"/>
  <c r="F23" i="57" s="1"/>
  <c r="C23" i="58" l="1"/>
  <c r="C24" i="59"/>
  <c r="F24" i="59" s="1"/>
  <c r="C25" i="57"/>
  <c r="F25" i="57" s="1"/>
  <c r="E33" i="10"/>
  <c r="F23" i="58" l="1"/>
  <c r="E22" i="57"/>
  <c r="E30" i="57"/>
  <c r="C18" i="28"/>
  <c r="C24" i="60"/>
  <c r="F24" i="60" s="1"/>
  <c r="C25" i="58"/>
  <c r="F25" i="58" s="1"/>
  <c r="G22" i="57" l="1"/>
  <c r="D22" i="58" s="1"/>
  <c r="E22" i="58" s="1"/>
  <c r="E27" i="57"/>
  <c r="C24" i="61"/>
  <c r="F24" i="61" s="1"/>
  <c r="C23" i="59"/>
  <c r="F23" i="59" s="1"/>
  <c r="D27" i="57"/>
  <c r="D20" i="28" s="1"/>
  <c r="G27" i="10"/>
  <c r="D18" i="28" l="1"/>
  <c r="E31" i="57"/>
  <c r="E32" i="57" s="1"/>
  <c r="D18" i="18" s="1"/>
  <c r="G27" i="57"/>
  <c r="E27" i="58"/>
  <c r="E18" i="28" s="1"/>
  <c r="D27" i="58"/>
  <c r="E20" i="28" s="1"/>
  <c r="G27" i="63"/>
  <c r="C24" i="62"/>
  <c r="B20" i="18" l="1" a="1"/>
  <c r="B20" i="18" s="1"/>
  <c r="B19" i="18" a="1"/>
  <c r="B19" i="18" s="1"/>
  <c r="G22" i="58"/>
  <c r="D22" i="59" s="1"/>
  <c r="C25" i="59"/>
  <c r="F25" i="59" s="1"/>
  <c r="C23" i="60"/>
  <c r="F23" i="60" l="1"/>
  <c r="C23" i="61" s="1"/>
  <c r="F23" i="61" s="1"/>
  <c r="E22" i="59"/>
  <c r="G22" i="59" s="1"/>
  <c r="G27" i="59" s="1"/>
  <c r="C25" i="60"/>
  <c r="F25" i="60" s="1"/>
  <c r="G27" i="58"/>
  <c r="D27" i="59"/>
  <c r="F20" i="28" s="1"/>
  <c r="D22" i="60" l="1"/>
  <c r="E22" i="60" s="1"/>
  <c r="E27" i="59"/>
  <c r="F18" i="28" s="1"/>
  <c r="C25" i="61"/>
  <c r="F25" i="61" s="1"/>
  <c r="D27" i="60" l="1"/>
  <c r="G20" i="28" s="1"/>
  <c r="C25" i="62"/>
  <c r="C23" i="62"/>
  <c r="G22" i="60"/>
  <c r="E27" i="60"/>
  <c r="G18" i="28" l="1"/>
  <c r="G27" i="60"/>
  <c r="D22" i="61"/>
  <c r="E22" i="61" s="1"/>
  <c r="D27" i="61" l="1"/>
  <c r="H20" i="28" s="1"/>
  <c r="G22" i="61" l="1"/>
  <c r="E27" i="61"/>
  <c r="H18" i="28" s="1"/>
  <c r="G27" i="62"/>
  <c r="E27" i="63" l="1"/>
  <c r="J18" i="28" s="1"/>
  <c r="D27" i="63"/>
  <c r="J20" i="28" s="1"/>
  <c r="G27" i="61"/>
  <c r="D22" i="62"/>
  <c r="E22" i="62" s="1"/>
  <c r="E27" i="62" l="1"/>
  <c r="I18" i="28" s="1"/>
  <c r="D27" i="62"/>
  <c r="I20" i="28" s="1"/>
  <c r="C19" i="28"/>
  <c r="K18" i="28" l="1"/>
  <c r="E30" i="58"/>
  <c r="E31" i="58" s="1"/>
  <c r="E32" i="58" s="1"/>
  <c r="D20" i="18" s="1" a="1"/>
  <c r="D20" i="18" s="1"/>
  <c r="D19" i="28"/>
  <c r="E30" i="59" l="1"/>
  <c r="E31" i="59" s="1"/>
  <c r="E32" i="59" s="1"/>
  <c r="E30" i="60" s="1"/>
  <c r="E19" i="28"/>
  <c r="E31" i="60" l="1"/>
  <c r="E32" i="60" s="1"/>
  <c r="E30" i="61" s="1"/>
  <c r="F19" i="28"/>
  <c r="E31" i="61" l="1"/>
  <c r="E32" i="61" s="1"/>
  <c r="G19" i="28"/>
  <c r="E25" i="28"/>
  <c r="D25" i="28"/>
  <c r="D26" i="28"/>
  <c r="H19" i="28" l="1"/>
  <c r="E26" i="28"/>
  <c r="E30" i="62" l="1"/>
  <c r="E31" i="62" s="1"/>
  <c r="E32" i="62" s="1"/>
  <c r="E30" i="63"/>
  <c r="E31" i="63" s="1"/>
  <c r="E32" i="63" s="1"/>
  <c r="A13" i="56"/>
  <c r="C13" i="56" s="1"/>
  <c r="J19" i="28" l="1"/>
  <c r="I19" i="28"/>
  <c r="D27" i="28"/>
  <c r="E27" i="28"/>
  <c r="K19" i="28" l="1"/>
  <c r="D28" i="28"/>
  <c r="E28" i="2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<sst xmlns="http://schemas.openxmlformats.org/spreadsheetml/2006/main" count="576" uniqueCount="192">
  <si>
    <t>Date de démarrage du Projet
(AAAA-MM-JJ)</t>
  </si>
  <si>
    <t xml:space="preserve"> Nom de l’entreprise (tel qu’il figure dans le registre des entreprises)</t>
  </si>
  <si>
    <t xml:space="preserve"> Nº d’entreprise du Québec (NEQ)</t>
  </si>
  <si>
    <t xml:space="preserve"> Adresse</t>
  </si>
  <si>
    <t xml:space="preserve"> Ville</t>
  </si>
  <si>
    <t xml:space="preserve"> Code postal</t>
  </si>
  <si>
    <t>Nom de l’usine ou du Site</t>
  </si>
  <si>
    <t>Gaz naturel</t>
  </si>
  <si>
    <t>Oui</t>
  </si>
  <si>
    <t>Section 3 - Information complémentaire sur le Projet</t>
  </si>
  <si>
    <t xml:space="preserve"> Est-ce que le Site possède la Certification ISO 500001 pour tout ou 
une partie du Site, y compris une certification de type « parapluie » ? </t>
  </si>
  <si>
    <t>Non</t>
  </si>
  <si>
    <t xml:space="preserve"> Si vous avez répondu non à la question précédente, est-ce que le 
Projet vise une Certification ISO 50001 ?</t>
  </si>
  <si>
    <t>À déterminer</t>
  </si>
  <si>
    <t xml:space="preserve">    Avez-vous signé un Avis d'intérêt ?    </t>
  </si>
  <si>
    <t xml:space="preserve">Si oui, indiquez la Date de signature   
de l'Avis d'intérêt (AAAA-MM-JJ)  </t>
  </si>
  <si>
    <t>Section 4 – Liste des contacts du participant pour le projet</t>
  </si>
  <si>
    <t>Responsable du Projet et signataire autorisé</t>
  </si>
  <si>
    <t>Prénom et nom</t>
  </si>
  <si>
    <t>Fonction</t>
  </si>
  <si>
    <t>Nº de téléphone</t>
  </si>
  <si>
    <t>Nº de cellulaire</t>
  </si>
  <si>
    <t>Courriel</t>
  </si>
  <si>
    <t>Responsable technique</t>
  </si>
  <si>
    <t xml:space="preserve"> Prénom et nom</t>
  </si>
  <si>
    <t xml:space="preserve"> Fonction</t>
  </si>
  <si>
    <t xml:space="preserve"> Nº de téléphone</t>
  </si>
  <si>
    <t xml:space="preserve"> Nº de cellulaire</t>
  </si>
  <si>
    <t xml:space="preserve"> Courriel</t>
  </si>
  <si>
    <t>Autre</t>
  </si>
  <si>
    <r>
      <t xml:space="preserve">Section 5 – Identification du partenaire (le cas échéant)   </t>
    </r>
    <r>
      <rPr>
        <sz val="8"/>
        <color theme="1"/>
        <rFont val="Arial"/>
        <family val="2"/>
      </rPr>
      <t>Si vous travaillez déjà avec un partenaire veuillez l'indiquer ici.</t>
    </r>
    <r>
      <rPr>
        <b/>
        <sz val="9"/>
        <color theme="1"/>
        <rFont val="Arial"/>
        <family val="2"/>
      </rPr>
      <t xml:space="preserve"> </t>
    </r>
  </si>
  <si>
    <t xml:space="preserve"> Code postal </t>
  </si>
  <si>
    <t>Analyse diagnostic</t>
  </si>
  <si>
    <t>Mise en place SGE</t>
  </si>
  <si>
    <t>Mise en place SIGE</t>
  </si>
  <si>
    <t>Liste :</t>
  </si>
  <si>
    <t>Avance</t>
  </si>
  <si>
    <t>Mois 3</t>
  </si>
  <si>
    <t>Mois 9</t>
  </si>
  <si>
    <t>Mois 15</t>
  </si>
  <si>
    <t>Mois 27</t>
  </si>
  <si>
    <t>Mois 39</t>
  </si>
  <si>
    <t>Mois 51</t>
  </si>
  <si>
    <t>Mois 63</t>
  </si>
  <si>
    <t>Mois 75</t>
  </si>
  <si>
    <t>Consultant de l'énergie</t>
  </si>
  <si>
    <t>Mesurage et vérification</t>
  </si>
  <si>
    <t xml:space="preserve"> N° de Projet</t>
  </si>
  <si>
    <t xml:space="preserve"> Période de suivi</t>
  </si>
  <si>
    <t>Rapport #1</t>
  </si>
  <si>
    <t>Rapport #2</t>
  </si>
  <si>
    <t>Rapport #3</t>
  </si>
  <si>
    <t>Rapport #4</t>
  </si>
  <si>
    <t>Rapport #5</t>
  </si>
  <si>
    <t>Total</t>
  </si>
  <si>
    <t xml:space="preserve">Si oui, précisez : </t>
  </si>
  <si>
    <t>Date de début</t>
  </si>
  <si>
    <t>Date de fin</t>
  </si>
  <si>
    <t xml:space="preserve"> Mise en place SGE</t>
  </si>
  <si>
    <t xml:space="preserve"> Mise en place SIGE</t>
  </si>
  <si>
    <t xml:space="preserve"> Consultant de l'énergie</t>
  </si>
  <si>
    <t xml:space="preserve"> Mesurage et vérification</t>
  </si>
  <si>
    <t>Section 1 – Identification de l'entreprise Participante</t>
  </si>
  <si>
    <t>Diagnostique</t>
  </si>
  <si>
    <t>Avancement</t>
  </si>
  <si>
    <t>Performance</t>
  </si>
  <si>
    <t>Implantation / Performance</t>
  </si>
  <si>
    <t>Période</t>
  </si>
  <si>
    <t>$</t>
  </si>
  <si>
    <t>Date de démarrage du Projet</t>
  </si>
  <si>
    <t xml:space="preserve"> Nº d’entreprise du Québec</t>
  </si>
  <si>
    <t>Identification du Projet et du Participant</t>
  </si>
  <si>
    <t xml:space="preserve"> Analyse diagnostique</t>
  </si>
  <si>
    <t>Date limite visée</t>
  </si>
  <si>
    <t>Versement</t>
  </si>
  <si>
    <t>Nº de projet - Implantation</t>
  </si>
  <si>
    <t>Réservé à l'administration</t>
  </si>
  <si>
    <t>Nº de projet - Performance 1</t>
  </si>
  <si>
    <t>Section 3 - Calcul de l'appui financier pour l'incitatif à la performance</t>
  </si>
  <si>
    <t>Table des Appuis pour l'incitatif à la performance</t>
  </si>
  <si>
    <t>Maximum</t>
  </si>
  <si>
    <t>Vous avez atteint le plafond d'appui financier pour l'incitatif à la performance.</t>
  </si>
  <si>
    <t>Section 1 – Information sur le projet</t>
  </si>
  <si>
    <t>Onglet inscription</t>
  </si>
  <si>
    <t>Description</t>
  </si>
  <si>
    <t>Table des Appuis Implantation</t>
  </si>
  <si>
    <t>Section 2 – Site de réalisation du Projet et sources énergétiques</t>
  </si>
  <si>
    <t>Montant maximal Analyse diagnostique</t>
  </si>
  <si>
    <t>Montant maximal Consultant de l'énergie</t>
  </si>
  <si>
    <t>Montant maximal total M&amp;V</t>
  </si>
  <si>
    <t>Montant maximal Mise en place du SGE</t>
  </si>
  <si>
    <t>Montant maximal Mise en place du SIGE</t>
  </si>
  <si>
    <t>Montant maximal Implantation</t>
  </si>
  <si>
    <t>Montant maximal annuel M&amp;V</t>
  </si>
  <si>
    <t>Nº de projet - Performance 2</t>
  </si>
  <si>
    <t>Nº de projet - Performance 3</t>
  </si>
  <si>
    <t>Nº de projet - Performance 4</t>
  </si>
  <si>
    <t>Nº de projet - Performance 5</t>
  </si>
  <si>
    <t>Maximum 
disponible</t>
  </si>
  <si>
    <t xml:space="preserve">Appui calculé </t>
  </si>
  <si>
    <t xml:space="preserve"> Montants admissibles engagés par le participant ($)</t>
  </si>
  <si>
    <r>
      <t xml:space="preserve">Date de démarrage du Projet </t>
    </r>
    <r>
      <rPr>
        <sz val="7"/>
        <color theme="1"/>
        <rFont val="Arial"/>
        <family val="2"/>
      </rPr>
      <t>(AAAA-MM-JJ)</t>
    </r>
  </si>
  <si>
    <t>Analyse diagnostique</t>
  </si>
  <si>
    <t xml:space="preserve"> Nom de l’usine ou du Site</t>
  </si>
  <si>
    <t>Coûts admissibles ($)
A</t>
  </si>
  <si>
    <t>1111-2222</t>
  </si>
  <si>
    <t>Cumulatif ($)</t>
  </si>
  <si>
    <t xml:space="preserve"> Total ($)</t>
  </si>
  <si>
    <t xml:space="preserve"> Prime à la performance ($)</t>
  </si>
  <si>
    <t xml:space="preserve"> Cumulatif de la Prime ($)</t>
  </si>
  <si>
    <t>1-1-1-1</t>
  </si>
  <si>
    <t>2-2-2-2</t>
  </si>
  <si>
    <t>3-3-3-3</t>
  </si>
  <si>
    <t>4-4-4-4</t>
  </si>
  <si>
    <t>5-5-5-5</t>
  </si>
  <si>
    <t>Total ($)</t>
  </si>
  <si>
    <t xml:space="preserve"> Incitatif à la performance admissible pour la période ($)</t>
  </si>
  <si>
    <t xml:space="preserve"> Montant cumulatif de l'incitatif à la performance ($)</t>
  </si>
  <si>
    <t xml:space="preserve"> E = G de la période précédente</t>
  </si>
  <si>
    <t xml:space="preserve"> F = MIN ( C - F ; 0 )</t>
  </si>
  <si>
    <t>G = MIN ( E - C ; 0 )</t>
  </si>
  <si>
    <t>Coûts admissibles prévus ($)
A</t>
  </si>
  <si>
    <t xml:space="preserve">Remplissez ce formulaire et transmettez-le à </t>
  </si>
  <si>
    <t xml:space="preserve"> Adresse du site</t>
  </si>
  <si>
    <t xml:space="preserve"> Ville du site</t>
  </si>
  <si>
    <t xml:space="preserve"> Code postal du site</t>
  </si>
  <si>
    <t>Données pour importation système</t>
  </si>
  <si>
    <t>efficaciteenergetique@energir.com</t>
  </si>
  <si>
    <t>Numéro de compte Énergir</t>
  </si>
  <si>
    <t>Transmettez-le à efficaciteenergetique@energir.com en incluant les offres de services ou la planification budgétaire le cas échéant .</t>
  </si>
  <si>
    <t>Date limite pour le dépôt à Énergir</t>
  </si>
  <si>
    <t xml:space="preserve">Grille détillée des coûts admissibles prévus </t>
  </si>
  <si>
    <t>Activité</t>
  </si>
  <si>
    <t>Type de coût</t>
  </si>
  <si>
    <t>Nom du fourniseur ou métier de la 
main d'œuvre interne</t>
  </si>
  <si>
    <t>Descritpion des biens ou des servies</t>
  </si>
  <si>
    <t>Nº de soumission 
ou nombre d'heures 
de la main d'œuvre interne</t>
  </si>
  <si>
    <t>Montants prévus</t>
  </si>
  <si>
    <t xml:space="preserve">Montant maximal pouvant être versé par Énergir de manière anticipée : </t>
  </si>
  <si>
    <t>Max Programme</t>
  </si>
  <si>
    <t>Appui ($/m³)</t>
  </si>
  <si>
    <t>Montant maximal de l'aide financière anticipée</t>
  </si>
  <si>
    <t>Max couverture Énergir</t>
  </si>
  <si>
    <t>Valeur ajustée selon AF déjà versée ancien programme</t>
  </si>
  <si>
    <t>Coûts admissibles Énergir ($)
A</t>
  </si>
  <si>
    <t>Implantation du SGE</t>
  </si>
  <si>
    <t>Implantation du SIGE</t>
  </si>
  <si>
    <t xml:space="preserve">Le client a-t-il demandé un versement anticipé ? </t>
  </si>
  <si>
    <t>Les délais pour l'AF anticipée sont-ils respectés (max 9 mois) ?</t>
  </si>
  <si>
    <t>Section 3 - Suivi du projet - DATECH</t>
  </si>
  <si>
    <t>Numéro du devis</t>
  </si>
  <si>
    <t xml:space="preserve"> Économies d'énergie admissibles pour la période (m³ / an)</t>
  </si>
  <si>
    <t>m³ / an</t>
  </si>
  <si>
    <t xml:space="preserve"> Montant de l'incitatif ($ / m³)</t>
  </si>
  <si>
    <t>$ / m³</t>
  </si>
  <si>
    <t>Section 2 - Sommaire des incitatifs à la performance</t>
  </si>
  <si>
    <t xml:space="preserve"> Économies (m³/an)</t>
  </si>
  <si>
    <t>N° de projet Énergir</t>
  </si>
  <si>
    <r>
      <t xml:space="preserve">Consommation </t>
    </r>
    <r>
      <rPr>
        <b/>
        <sz val="8"/>
        <color theme="1"/>
        <rFont val="Arial"/>
        <family val="2"/>
      </rPr>
      <t>de</t>
    </r>
    <r>
      <rPr>
        <sz val="8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gaz</t>
    </r>
    <r>
      <rPr>
        <sz val="8"/>
        <color theme="1"/>
        <rFont val="Arial"/>
        <family val="2"/>
      </rPr>
      <t xml:space="preserve"> des 12 derniers mois avant la date de démarrage (m³)</t>
    </r>
  </si>
  <si>
    <r>
      <t xml:space="preserve">Consommation </t>
    </r>
    <r>
      <rPr>
        <b/>
        <sz val="8"/>
        <color theme="1"/>
        <rFont val="Arial"/>
        <family val="2"/>
      </rPr>
      <t>de</t>
    </r>
    <r>
      <rPr>
        <sz val="8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gaz</t>
    </r>
    <r>
      <rPr>
        <sz val="8"/>
        <color theme="1"/>
        <rFont val="Arial"/>
        <family val="2"/>
      </rPr>
      <t xml:space="preserve"> des 12 derniers mois avant la date de démarrage (GJ)</t>
    </r>
  </si>
  <si>
    <t xml:space="preserve">Dans le cadre du Projet, avez-vous reçu ou prévoyez-vous recevoir des aides financières provenant d’autres sources qu'Hydro-Québec et Énergir ?   </t>
  </si>
  <si>
    <t>Aides financières maximales ($) B</t>
  </si>
  <si>
    <t>Aides financière maximales ($) 
B = D Période précédente</t>
  </si>
  <si>
    <t>Aides financière maximales ($) 
B</t>
  </si>
  <si>
    <t>Aides financières maximales pour la prochaine période ($) 
D = B -  C</t>
  </si>
  <si>
    <t xml:space="preserve">Note : </t>
  </si>
  <si>
    <t xml:space="preserve">Aide financière admissible pour la période ($) </t>
  </si>
  <si>
    <t>Aide financière d'Énergir ($)</t>
  </si>
  <si>
    <t>Section 3 - Calcul de l'aide financière pour l'incitatif à la performance</t>
  </si>
  <si>
    <t xml:space="preserve">Montant de l'aide financière anticipée versée par Énergir : </t>
  </si>
  <si>
    <t>Section 4 - Calcul de l'aide financière d'Énergir pour la période</t>
  </si>
  <si>
    <t xml:space="preserve">Aide financière anicipée résiduelle avant la période ($) </t>
  </si>
  <si>
    <t xml:space="preserve">Aide financière anicipée résiduelle après la période ($) </t>
  </si>
  <si>
    <t xml:space="preserve">Section 2 - Montants d'aides financières versées dans le cadre de l'ancien Programme SGÉ </t>
  </si>
  <si>
    <t>Section 2 - Aides financières d'autres sources</t>
  </si>
  <si>
    <t>Dans le cadre du Projet, avez-vous reçu ou prévoyez-vous recevoir des aides financières provenant d’autres sources qu'Hydro-Québec et Énergir ?</t>
  </si>
  <si>
    <t>Section 1 - Période couverte par la présente demande d'aide financière</t>
  </si>
  <si>
    <t>Section 3 - Calcul de l'aide financière - Énergir</t>
  </si>
  <si>
    <t>Section 4 - Calcul du montant de l'aide financière anticipée</t>
  </si>
  <si>
    <t>Section 3 - Description et ventilations de coûts visés par l'aide financière anticipée</t>
  </si>
  <si>
    <r>
      <t xml:space="preserve">Section 3 - Description sommaire des activités prévues couvertes par l'aide financière anticipée
</t>
    </r>
    <r>
      <rPr>
        <sz val="8"/>
        <color theme="1"/>
        <rFont val="Arial"/>
        <family val="2"/>
      </rPr>
      <t>Cette section doit permettre de comprendre les activités qui seront réalisées et le périmètre visé dans le cadre de l'appui anticipé.</t>
    </r>
  </si>
  <si>
    <t>Une demande d'aide financière pour l'incitatif à la performance peut être déposée à partir du mois 15. Voir le Guide de participation pour les jalons.</t>
  </si>
  <si>
    <t>Un rapport d’Économie de gaz naturel doit être présenté à chaque date anniversaire suivant le premier rapport.</t>
  </si>
  <si>
    <t>Section 1 - Période couverte par la présente demande d'aaide financière</t>
  </si>
  <si>
    <t>Section 1 - Sommaire des aides financières pour l'implantation</t>
  </si>
  <si>
    <t>Couverture maximale des dépenses admissibles pour demande  Énergir</t>
  </si>
  <si>
    <t>Remplissez ce formulaire uniquement si vous souhaitez recevoir l’Aide financière anticipée.</t>
  </si>
  <si>
    <t>Section 1 - Aides financières d'autres sources</t>
  </si>
  <si>
    <t>Aide financière calculée ($)
C = MIN (75% * A ; B)</t>
  </si>
  <si>
    <t>Appui financier calculé ($)
C = MIN (75% * A ; B)</t>
  </si>
  <si>
    <t xml:space="preserve">Dans le cadre du Projet, avez-vous reçu ou prévoyez-vous recevoir des aides financières provenant d’autres sources qu'Énergir ?   </t>
  </si>
  <si>
    <t>N° de projet Énergir - Implantion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</si>
</sst>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#,##0.00\ &quot;$&quot;_);\(#,##0.00\ &quot;$&quot;\)"/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yyyy/mm/dd;@"/>
    <numFmt numFmtId="165" formatCode="_ * #,##0.00_)\ &quot;$&quot;_ ;_ * \(#,##0.00\)\ &quot;$&quot;_ ;_ * &quot;-&quot;_)\ &quot;$&quot;_ ;_ @_ "/>
    <numFmt numFmtId="166" formatCode="_ * #,##0.00_);_ * \(#,##0.00\);_ * &quot;-&quot;_);_ @_ "/>
    <numFmt numFmtId="167" formatCode="###;###;;@"/>
    <numFmt numFmtId="168" formatCode="yyyy/mm/dd;;"/>
    <numFmt numFmtId="169" formatCode="_ * #,##0.00_);_ * \(#,##0.00\);_ * &quot;&quot;_);_ @_ "/>
    <numFmt numFmtId="170" formatCode="_ * #,##0.00_);_ * \(#,##0.00\);_ * &quot;0&quot;_);_ @_ "/>
    <numFmt numFmtId="171" formatCode="_ * #,##0_);_ * \(#,##0\);_ * &quot;&quot;_);_ @_ "/>
    <numFmt numFmtId="172" formatCode="_ * #,##0_)\ &quot;$&quot;_ ;_ * \(#,##0\)\ &quot;$&quot;_ ;_ * &quot;-&quot;??_)\ &quot;$&quot;_ ;_ @_ "/>
  </numFmts>
  <fonts count="34" x14ac:knownFonts="1"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9"/>
      <name val="Arial"/>
      <family val="2"/>
    </font>
    <font>
      <sz val="11"/>
      <color theme="1"/>
      <name val="Aptos Narrow"/>
      <family val="2"/>
      <scheme val="minor"/>
    </font>
    <font>
      <sz val="9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9"/>
      <color theme="1"/>
      <name val="Arial"/>
      <family val="2"/>
    </font>
    <font>
      <u/>
      <sz val="9"/>
      <color theme="7"/>
      <name val="Arial"/>
      <family val="2"/>
    </font>
    <font>
      <sz val="8"/>
      <color theme="1"/>
      <name val="Arial Narrow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sz val="9"/>
      <color rgb="FF0070C0"/>
      <name val="Arial"/>
      <family val="2"/>
    </font>
    <font>
      <sz val="9"/>
      <color theme="0"/>
      <name val="Arial"/>
      <family val="2"/>
    </font>
    <font>
      <b/>
      <sz val="9"/>
      <color theme="0"/>
      <name val="Arial Narrow"/>
      <family val="2"/>
    </font>
    <font>
      <sz val="8"/>
      <name val="Aptos Narrow"/>
      <family val="2"/>
      <scheme val="minor"/>
    </font>
    <font>
      <sz val="8"/>
      <name val="Arial"/>
      <family val="2"/>
    </font>
    <font>
      <sz val="7"/>
      <color theme="1"/>
      <name val="Arial"/>
      <family val="2"/>
    </font>
    <font>
      <sz val="8"/>
      <color theme="0"/>
      <name val="Arial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8"/>
      <name val="Arial"/>
      <family val="2"/>
    </font>
    <font>
      <b/>
      <sz val="9"/>
      <color rgb="FFC00000"/>
      <name val="Arial"/>
      <family val="2"/>
    </font>
    <font>
      <u/>
      <sz val="11"/>
      <color theme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name val="Arial Narrow"/>
      <family val="2"/>
    </font>
    <font>
      <sz val="8"/>
      <color rgb="FFFF0000"/>
      <name val="Arial Narrow"/>
      <family val="2"/>
    </font>
    <font>
      <b/>
      <sz val="8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auto="1"/>
      </left>
      <right/>
      <top style="dashed">
        <color indexed="64"/>
      </top>
      <bottom style="hair">
        <color auto="1"/>
      </bottom>
      <diagonal/>
    </border>
    <border>
      <left/>
      <right style="hair">
        <color auto="1"/>
      </right>
      <top style="dashed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dashed">
        <color indexed="64"/>
      </top>
      <bottom style="thin">
        <color indexed="64"/>
      </bottom>
      <diagonal/>
    </border>
    <border>
      <left/>
      <right style="hair">
        <color auto="1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FF0000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hair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hair">
        <color indexed="64"/>
      </left>
      <right style="thin">
        <color rgb="FFFF0000"/>
      </right>
      <top/>
      <bottom/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hair">
        <color indexed="64"/>
      </left>
      <right style="hair">
        <color rgb="FFFF0000"/>
      </right>
      <top/>
      <bottom/>
      <diagonal/>
    </border>
    <border>
      <left style="hair">
        <color rgb="FFFF0000"/>
      </left>
      <right style="hair">
        <color rgb="FFFF0000"/>
      </right>
      <top style="thin">
        <color rgb="FFFF0000"/>
      </top>
      <bottom style="hair">
        <color rgb="FFFF0000"/>
      </bottom>
      <diagonal/>
    </border>
    <border>
      <left style="hair">
        <color rgb="FFFF0000"/>
      </left>
      <right/>
      <top style="thin">
        <color rgb="FFFF0000"/>
      </top>
      <bottom style="hair">
        <color rgb="FFFF0000"/>
      </bottom>
      <diagonal/>
    </border>
    <border>
      <left/>
      <right style="thin">
        <color rgb="FFFF0000"/>
      </right>
      <top/>
      <bottom/>
      <diagonal/>
    </border>
  </borders>
  <cellStyleXfs count="7">
    <xf numFmtId="0" fontId="0" fillId="0" borderId="0"/>
    <xf numFmtId="0" fontId="5" fillId="0" borderId="0">
      <alignment horizontal="left" vertical="top" wrapText="1"/>
    </xf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22">
      <alignment horizontal="left" vertical="top"/>
    </xf>
    <xf numFmtId="43" fontId="6" fillId="0" borderId="0" applyFont="0" applyFill="0" applyBorder="0" applyAlignment="0" applyProtection="0"/>
    <xf numFmtId="0" fontId="29" fillId="0" borderId="0" applyNumberFormat="0" applyFill="0" applyBorder="0" applyAlignment="0" applyProtection="0"/>
  </cellStyleXfs>
  <cellXfs count="464">
    <xf numFmtId="0" fontId="0" fillId="0" borderId="0" xfId="0"/>
    <xf numFmtId="0" fontId="4" fillId="0" borderId="0" xfId="0" applyFont="1"/>
    <xf numFmtId="44" fontId="0" fillId="0" borderId="0" xfId="2" applyFont="1"/>
    <xf numFmtId="0" fontId="0" fillId="0" borderId="0" xfId="0" applyAlignment="1">
      <alignment vertical="center"/>
    </xf>
    <xf numFmtId="164" fontId="8" fillId="2" borderId="12" xfId="0" applyNumberFormat="1" applyFont="1" applyFill="1" applyBorder="1" applyAlignment="1" applyProtection="1">
      <alignment horizontal="center" vertical="center"/>
      <protection locked="0"/>
    </xf>
    <xf numFmtId="0" fontId="8" fillId="2" borderId="12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top"/>
    </xf>
    <xf numFmtId="0" fontId="14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11" fillId="0" borderId="0" xfId="0" applyFont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12" fillId="0" borderId="6" xfId="0" applyFont="1" applyBorder="1" applyAlignment="1">
      <alignment vertical="top" wrapText="1"/>
    </xf>
    <xf numFmtId="0" fontId="0" fillId="0" borderId="8" xfId="0" applyBorder="1"/>
    <xf numFmtId="0" fontId="0" fillId="0" borderId="9" xfId="0" applyBorder="1"/>
    <xf numFmtId="0" fontId="17" fillId="0" borderId="0" xfId="0" applyFont="1" applyAlignment="1">
      <alignment horizontal="left" indent="1"/>
    </xf>
    <xf numFmtId="0" fontId="8" fillId="0" borderId="0" xfId="0" applyFont="1"/>
    <xf numFmtId="0" fontId="10" fillId="0" borderId="0" xfId="0" applyFont="1"/>
    <xf numFmtId="44" fontId="8" fillId="2" borderId="12" xfId="2" applyFont="1" applyFill="1" applyBorder="1" applyAlignment="1" applyProtection="1">
      <alignment horizontal="center" vertical="center"/>
      <protection locked="0"/>
    </xf>
    <xf numFmtId="44" fontId="8" fillId="2" borderId="10" xfId="2" applyFont="1" applyFill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0" fillId="6" borderId="20" xfId="0" applyFont="1" applyFill="1" applyBorder="1" applyAlignment="1">
      <alignment horizontal="center" vertical="center" wrapText="1"/>
    </xf>
    <xf numFmtId="165" fontId="10" fillId="4" borderId="51" xfId="2" applyNumberFormat="1" applyFont="1" applyFill="1" applyBorder="1" applyAlignment="1">
      <alignment vertical="center"/>
    </xf>
    <xf numFmtId="0" fontId="8" fillId="2" borderId="29" xfId="0" applyFont="1" applyFill="1" applyBorder="1" applyAlignment="1" applyProtection="1">
      <alignment horizontal="center" vertical="center"/>
      <protection locked="0"/>
    </xf>
    <xf numFmtId="14" fontId="15" fillId="0" borderId="30" xfId="0" applyNumberFormat="1" applyFont="1" applyBorder="1" applyAlignment="1">
      <alignment horizontal="center" vertical="center"/>
    </xf>
    <xf numFmtId="165" fontId="9" fillId="0" borderId="12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/>
    <xf numFmtId="0" fontId="3" fillId="0" borderId="0" xfId="0" applyFont="1" applyAlignment="1">
      <alignment horizontal="left"/>
    </xf>
    <xf numFmtId="0" fontId="3" fillId="0" borderId="6" xfId="0" applyFont="1" applyBorder="1"/>
    <xf numFmtId="44" fontId="3" fillId="0" borderId="0" xfId="2" applyFont="1"/>
    <xf numFmtId="0" fontId="0" fillId="0" borderId="16" xfId="0" applyBorder="1"/>
    <xf numFmtId="0" fontId="9" fillId="2" borderId="17" xfId="0" applyFont="1" applyFill="1" applyBorder="1" applyAlignment="1">
      <alignment horizontal="center" vertical="center" wrapText="1"/>
    </xf>
    <xf numFmtId="0" fontId="4" fillId="3" borderId="0" xfId="0" applyFont="1" applyFill="1"/>
    <xf numFmtId="0" fontId="0" fillId="3" borderId="0" xfId="0" applyFill="1"/>
    <xf numFmtId="44" fontId="19" fillId="0" borderId="33" xfId="2" applyFont="1" applyFill="1" applyBorder="1" applyAlignment="1">
      <alignment vertical="center"/>
    </xf>
    <xf numFmtId="0" fontId="13" fillId="3" borderId="54" xfId="0" applyFont="1" applyFill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65" fontId="10" fillId="2" borderId="49" xfId="0" applyNumberFormat="1" applyFont="1" applyFill="1" applyBorder="1" applyAlignment="1">
      <alignment vertical="center"/>
    </xf>
    <xf numFmtId="165" fontId="10" fillId="2" borderId="50" xfId="0" applyNumberFormat="1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0" fillId="0" borderId="33" xfId="0" applyBorder="1"/>
    <xf numFmtId="9" fontId="0" fillId="0" borderId="0" xfId="3" applyFont="1"/>
    <xf numFmtId="14" fontId="8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37" fontId="8" fillId="0" borderId="23" xfId="2" applyNumberFormat="1" applyFont="1" applyFill="1" applyBorder="1" applyAlignment="1" applyProtection="1">
      <alignment vertical="center"/>
      <protection locked="0"/>
    </xf>
    <xf numFmtId="44" fontId="8" fillId="4" borderId="18" xfId="2" applyFont="1" applyFill="1" applyBorder="1" applyAlignment="1">
      <alignment horizontal="left" vertical="center"/>
    </xf>
    <xf numFmtId="39" fontId="8" fillId="4" borderId="17" xfId="2" applyNumberFormat="1" applyFont="1" applyFill="1" applyBorder="1" applyAlignment="1">
      <alignment horizontal="right" vertical="center"/>
    </xf>
    <xf numFmtId="39" fontId="3" fillId="0" borderId="28" xfId="2" applyNumberFormat="1" applyFont="1" applyFill="1" applyBorder="1" applyAlignment="1" applyProtection="1">
      <alignment vertical="center"/>
    </xf>
    <xf numFmtId="39" fontId="3" fillId="0" borderId="14" xfId="2" applyNumberFormat="1" applyFont="1" applyFill="1" applyBorder="1" applyAlignment="1" applyProtection="1">
      <alignment vertical="center"/>
    </xf>
    <xf numFmtId="44" fontId="3" fillId="0" borderId="15" xfId="2" applyFont="1" applyBorder="1" applyAlignment="1">
      <alignment vertical="center"/>
    </xf>
    <xf numFmtId="0" fontId="27" fillId="0" borderId="11" xfId="0" applyFont="1" applyBorder="1" applyAlignment="1">
      <alignment vertical="center"/>
    </xf>
    <xf numFmtId="39" fontId="18" fillId="0" borderId="11" xfId="2" applyNumberFormat="1" applyFont="1" applyFill="1" applyBorder="1" applyAlignment="1" applyProtection="1">
      <alignment vertical="center"/>
    </xf>
    <xf numFmtId="44" fontId="4" fillId="0" borderId="0" xfId="2" applyFont="1"/>
    <xf numFmtId="0" fontId="9" fillId="3" borderId="25" xfId="0" applyFont="1" applyFill="1" applyBorder="1"/>
    <xf numFmtId="0" fontId="13" fillId="3" borderId="54" xfId="0" applyFont="1" applyFill="1" applyBorder="1" applyAlignment="1">
      <alignment horizontal="center" vertical="center" wrapText="1"/>
    </xf>
    <xf numFmtId="165" fontId="10" fillId="4" borderId="20" xfId="0" applyNumberFormat="1" applyFont="1" applyFill="1" applyBorder="1" applyAlignment="1">
      <alignment horizontal="center" vertical="center" wrapText="1"/>
    </xf>
    <xf numFmtId="165" fontId="9" fillId="0" borderId="38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horizontal="right" vertical="center" wrapText="1" indent="1"/>
    </xf>
    <xf numFmtId="0" fontId="9" fillId="0" borderId="28" xfId="0" applyFont="1" applyBorder="1" applyAlignment="1">
      <alignment horizontal="right" vertical="center" indent="1"/>
    </xf>
    <xf numFmtId="0" fontId="10" fillId="0" borderId="28" xfId="0" applyFont="1" applyBorder="1" applyAlignment="1">
      <alignment horizontal="right" vertical="top" indent="1"/>
    </xf>
    <xf numFmtId="166" fontId="9" fillId="2" borderId="12" xfId="0" applyNumberFormat="1" applyFont="1" applyFill="1" applyBorder="1" applyAlignment="1">
      <alignment vertical="center"/>
    </xf>
    <xf numFmtId="168" fontId="8" fillId="3" borderId="20" xfId="0" applyNumberFormat="1" applyFont="1" applyFill="1" applyBorder="1" applyAlignment="1">
      <alignment horizontal="center" vertical="center"/>
    </xf>
    <xf numFmtId="166" fontId="9" fillId="2" borderId="28" xfId="0" applyNumberFormat="1" applyFont="1" applyFill="1" applyBorder="1" applyAlignment="1">
      <alignment vertical="center"/>
    </xf>
    <xf numFmtId="168" fontId="9" fillId="2" borderId="28" xfId="0" applyNumberFormat="1" applyFont="1" applyFill="1" applyBorder="1" applyAlignment="1">
      <alignment horizontal="center" vertical="center"/>
    </xf>
    <xf numFmtId="167" fontId="8" fillId="3" borderId="20" xfId="0" applyNumberFormat="1" applyFont="1" applyFill="1" applyBorder="1" applyAlignment="1">
      <alignment horizontal="left" vertical="center"/>
    </xf>
    <xf numFmtId="0" fontId="9" fillId="0" borderId="2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10" fillId="6" borderId="51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0" fillId="2" borderId="20" xfId="0" applyFont="1" applyFill="1" applyBorder="1" applyAlignment="1">
      <alignment horizontal="right" vertical="center"/>
    </xf>
    <xf numFmtId="170" fontId="3" fillId="0" borderId="12" xfId="2" applyNumberFormat="1" applyFont="1" applyFill="1" applyBorder="1" applyAlignment="1" applyProtection="1">
      <alignment vertical="center"/>
    </xf>
    <xf numFmtId="168" fontId="9" fillId="0" borderId="20" xfId="0" applyNumberFormat="1" applyFont="1" applyBorder="1" applyAlignment="1">
      <alignment horizontal="center" vertical="center" wrapText="1"/>
    </xf>
    <xf numFmtId="165" fontId="9" fillId="0" borderId="21" xfId="0" applyNumberFormat="1" applyFont="1" applyBorder="1" applyAlignment="1">
      <alignment horizontal="center" vertical="center" wrapText="1"/>
    </xf>
    <xf numFmtId="166" fontId="9" fillId="2" borderId="21" xfId="0" applyNumberFormat="1" applyFont="1" applyFill="1" applyBorder="1" applyAlignment="1">
      <alignment vertical="center"/>
    </xf>
    <xf numFmtId="165" fontId="10" fillId="0" borderId="55" xfId="0" applyNumberFormat="1" applyFont="1" applyBorder="1" applyAlignment="1">
      <alignment horizontal="right" vertical="center"/>
    </xf>
    <xf numFmtId="166" fontId="9" fillId="2" borderId="55" xfId="0" applyNumberFormat="1" applyFont="1" applyFill="1" applyBorder="1" applyAlignment="1">
      <alignment vertical="center"/>
    </xf>
    <xf numFmtId="166" fontId="9" fillId="2" borderId="56" xfId="0" applyNumberFormat="1" applyFont="1" applyFill="1" applyBorder="1" applyAlignment="1">
      <alignment vertical="center"/>
    </xf>
    <xf numFmtId="169" fontId="10" fillId="0" borderId="49" xfId="0" applyNumberFormat="1" applyFont="1" applyBorder="1" applyAlignment="1">
      <alignment vertical="center"/>
    </xf>
    <xf numFmtId="169" fontId="10" fillId="0" borderId="50" xfId="0" applyNumberFormat="1" applyFont="1" applyBorder="1" applyAlignment="1">
      <alignment vertical="center"/>
    </xf>
    <xf numFmtId="169" fontId="10" fillId="0" borderId="51" xfId="0" applyNumberFormat="1" applyFont="1" applyBorder="1" applyAlignment="1">
      <alignment vertical="center"/>
    </xf>
    <xf numFmtId="169" fontId="9" fillId="2" borderId="55" xfId="0" applyNumberFormat="1" applyFont="1" applyFill="1" applyBorder="1" applyAlignment="1">
      <alignment vertical="center"/>
    </xf>
    <xf numFmtId="169" fontId="10" fillId="0" borderId="20" xfId="0" applyNumberFormat="1" applyFont="1" applyBorder="1" applyAlignment="1">
      <alignment vertical="center"/>
    </xf>
    <xf numFmtId="169" fontId="10" fillId="0" borderId="17" xfId="0" applyNumberFormat="1" applyFont="1" applyBorder="1" applyAlignment="1">
      <alignment vertical="center"/>
    </xf>
    <xf numFmtId="166" fontId="9" fillId="2" borderId="14" xfId="0" applyNumberFormat="1" applyFont="1" applyFill="1" applyBorder="1" applyAlignment="1">
      <alignment vertical="center"/>
    </xf>
    <xf numFmtId="166" fontId="9" fillId="2" borderId="44" xfId="0" applyNumberFormat="1" applyFont="1" applyFill="1" applyBorder="1" applyAlignment="1">
      <alignment vertical="center"/>
    </xf>
    <xf numFmtId="0" fontId="10" fillId="6" borderId="19" xfId="0" applyFont="1" applyFill="1" applyBorder="1" applyAlignment="1">
      <alignment horizontal="center" vertical="center" wrapText="1"/>
    </xf>
    <xf numFmtId="0" fontId="10" fillId="6" borderId="58" xfId="0" applyFont="1" applyFill="1" applyBorder="1" applyAlignment="1">
      <alignment horizontal="center" vertical="center" wrapText="1"/>
    </xf>
    <xf numFmtId="0" fontId="10" fillId="6" borderId="59" xfId="0" applyFont="1" applyFill="1" applyBorder="1" applyAlignment="1">
      <alignment horizontal="center" vertical="center" wrapText="1"/>
    </xf>
    <xf numFmtId="44" fontId="3" fillId="0" borderId="15" xfId="2" applyFont="1" applyBorder="1" applyAlignment="1">
      <alignment horizontal="left" vertical="center"/>
    </xf>
    <xf numFmtId="37" fontId="8" fillId="0" borderId="23" xfId="2" applyNumberFormat="1" applyFont="1" applyFill="1" applyBorder="1" applyAlignment="1" applyProtection="1">
      <alignment horizontal="right" vertical="center"/>
      <protection locked="0"/>
    </xf>
    <xf numFmtId="39" fontId="3" fillId="0" borderId="28" xfId="2" applyNumberFormat="1" applyFont="1" applyFill="1" applyBorder="1" applyAlignment="1" applyProtection="1">
      <alignment horizontal="right" vertical="center"/>
    </xf>
    <xf numFmtId="39" fontId="3" fillId="0" borderId="14" xfId="2" applyNumberFormat="1" applyFont="1" applyFill="1" applyBorder="1" applyAlignment="1" applyProtection="1">
      <alignment horizontal="right" vertical="center"/>
    </xf>
    <xf numFmtId="0" fontId="8" fillId="3" borderId="19" xfId="0" applyFont="1" applyFill="1" applyBorder="1"/>
    <xf numFmtId="0" fontId="3" fillId="3" borderId="19" xfId="0" applyFont="1" applyFill="1" applyBorder="1"/>
    <xf numFmtId="0" fontId="25" fillId="3" borderId="20" xfId="0" applyFont="1" applyFill="1" applyBorder="1" applyAlignment="1">
      <alignment horizontal="center" vertical="top"/>
    </xf>
    <xf numFmtId="0" fontId="9" fillId="0" borderId="4" xfId="0" applyFont="1" applyBorder="1" applyAlignment="1">
      <alignment horizontal="right" vertical="center" indent="1"/>
    </xf>
    <xf numFmtId="0" fontId="8" fillId="0" borderId="5" xfId="0" applyFont="1" applyBorder="1" applyAlignment="1" applyProtection="1">
      <alignment horizontal="center"/>
      <protection locked="0"/>
    </xf>
    <xf numFmtId="0" fontId="9" fillId="0" borderId="32" xfId="0" applyFont="1" applyBorder="1" applyAlignment="1">
      <alignment horizontal="right" vertical="center" wrapText="1" indent="1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164" fontId="8" fillId="2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7" xfId="0" applyFont="1" applyBorder="1" applyAlignment="1">
      <alignment horizontal="right" vertical="center" wrapText="1" indent="1"/>
    </xf>
    <xf numFmtId="0" fontId="8" fillId="0" borderId="0" xfId="0" applyFont="1" applyAlignment="1">
      <alignment horizontal="left"/>
    </xf>
    <xf numFmtId="0" fontId="8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9" fillId="0" borderId="0" xfId="0" applyFont="1" applyAlignment="1">
      <alignment horizontal="right" vertical="center" indent="1"/>
    </xf>
    <xf numFmtId="0" fontId="0" fillId="0" borderId="60" xfId="0" applyBorder="1"/>
    <xf numFmtId="0" fontId="1" fillId="0" borderId="0" xfId="0" applyFont="1"/>
    <xf numFmtId="0" fontId="13" fillId="3" borderId="10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wrapText="1"/>
    </xf>
    <xf numFmtId="0" fontId="9" fillId="0" borderId="12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top"/>
      <protection locked="0"/>
    </xf>
    <xf numFmtId="0" fontId="8" fillId="0" borderId="0" xfId="0" applyFont="1" applyAlignment="1">
      <alignment horizontal="right" indent="1"/>
    </xf>
    <xf numFmtId="0" fontId="0" fillId="0" borderId="13" xfId="0" applyBorder="1"/>
    <xf numFmtId="0" fontId="0" fillId="0" borderId="1" xfId="0" applyBorder="1"/>
    <xf numFmtId="44" fontId="8" fillId="0" borderId="17" xfId="2" applyFont="1" applyBorder="1" applyAlignment="1">
      <alignment vertical="center"/>
    </xf>
    <xf numFmtId="44" fontId="1" fillId="0" borderId="62" xfId="0" applyNumberFormat="1" applyFont="1" applyBorder="1" applyAlignment="1" applyProtection="1">
      <alignment vertical="center"/>
      <protection locked="0"/>
    </xf>
    <xf numFmtId="44" fontId="1" fillId="0" borderId="12" xfId="2" applyFont="1" applyBorder="1" applyAlignment="1" applyProtection="1">
      <alignment vertical="center"/>
      <protection locked="0"/>
    </xf>
    <xf numFmtId="44" fontId="1" fillId="0" borderId="12" xfId="0" applyNumberFormat="1" applyFont="1" applyBorder="1" applyAlignment="1" applyProtection="1">
      <alignment vertical="center"/>
      <protection locked="0"/>
    </xf>
    <xf numFmtId="0" fontId="13" fillId="3" borderId="10" xfId="0" applyFont="1" applyFill="1" applyBorder="1" applyAlignment="1">
      <alignment wrapText="1"/>
    </xf>
    <xf numFmtId="167" fontId="8" fillId="3" borderId="68" xfId="0" applyNumberFormat="1" applyFont="1" applyFill="1" applyBorder="1" applyAlignment="1">
      <alignment vertical="center"/>
    </xf>
    <xf numFmtId="0" fontId="13" fillId="3" borderId="54" xfId="0" applyFont="1" applyFill="1" applyBorder="1" applyAlignment="1">
      <alignment vertical="center" wrapText="1"/>
    </xf>
    <xf numFmtId="168" fontId="8" fillId="3" borderId="20" xfId="0" applyNumberFormat="1" applyFont="1" applyFill="1" applyBorder="1" applyAlignment="1">
      <alignment vertical="center"/>
    </xf>
    <xf numFmtId="0" fontId="13" fillId="3" borderId="19" xfId="0" applyFont="1" applyFill="1" applyBorder="1" applyAlignment="1">
      <alignment vertical="center" wrapText="1"/>
    </xf>
    <xf numFmtId="44" fontId="8" fillId="0" borderId="18" xfId="2" applyFont="1" applyBorder="1" applyAlignment="1">
      <alignment horizontal="left"/>
    </xf>
    <xf numFmtId="44" fontId="1" fillId="0" borderId="18" xfId="2" applyFont="1" applyBorder="1" applyAlignment="1">
      <alignment horizontal="left"/>
    </xf>
    <xf numFmtId="0" fontId="0" fillId="0" borderId="69" xfId="0" applyBorder="1"/>
    <xf numFmtId="0" fontId="30" fillId="7" borderId="70" xfId="0" applyFont="1" applyFill="1" applyBorder="1"/>
    <xf numFmtId="0" fontId="30" fillId="7" borderId="71" xfId="0" applyFont="1" applyFill="1" applyBorder="1"/>
    <xf numFmtId="0" fontId="30" fillId="7" borderId="72" xfId="0" applyFont="1" applyFill="1" applyBorder="1"/>
    <xf numFmtId="0" fontId="0" fillId="8" borderId="70" xfId="0" applyFill="1" applyBorder="1"/>
    <xf numFmtId="44" fontId="0" fillId="8" borderId="71" xfId="2" applyFont="1" applyFill="1" applyBorder="1"/>
    <xf numFmtId="0" fontId="0" fillId="0" borderId="70" xfId="0" applyBorder="1"/>
    <xf numFmtId="44" fontId="0" fillId="0" borderId="71" xfId="2" applyFont="1" applyBorder="1"/>
    <xf numFmtId="0" fontId="0" fillId="8" borderId="70" xfId="0" applyFill="1" applyBorder="1" applyAlignment="1">
      <alignment wrapText="1"/>
    </xf>
    <xf numFmtId="44" fontId="0" fillId="0" borderId="61" xfId="2" applyFont="1" applyBorder="1"/>
    <xf numFmtId="0" fontId="0" fillId="8" borderId="71" xfId="2" applyNumberFormat="1" applyFont="1" applyFill="1" applyBorder="1"/>
    <xf numFmtId="0" fontId="0" fillId="0" borderId="71" xfId="2" applyNumberFormat="1" applyFont="1" applyBorder="1"/>
    <xf numFmtId="0" fontId="30" fillId="7" borderId="0" xfId="0" applyFont="1" applyFill="1" applyAlignment="1">
      <alignment wrapText="1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18" fillId="0" borderId="1" xfId="0" applyFont="1" applyBorder="1" applyAlignment="1">
      <alignment horizontal="center"/>
    </xf>
    <xf numFmtId="0" fontId="8" fillId="3" borderId="19" xfId="0" applyFont="1" applyFill="1" applyBorder="1" applyAlignment="1">
      <alignment horizontal="left"/>
    </xf>
    <xf numFmtId="0" fontId="1" fillId="0" borderId="17" xfId="0" applyFont="1" applyBorder="1"/>
    <xf numFmtId="0" fontId="0" fillId="0" borderId="18" xfId="0" applyBorder="1"/>
    <xf numFmtId="0" fontId="1" fillId="0" borderId="28" xfId="0" applyFont="1" applyBorder="1"/>
    <xf numFmtId="0" fontId="1" fillId="0" borderId="28" xfId="0" applyFont="1" applyBorder="1" applyAlignment="1">
      <alignment horizontal="left" indent="1"/>
    </xf>
    <xf numFmtId="0" fontId="0" fillId="9" borderId="30" xfId="0" applyFill="1" applyBorder="1"/>
    <xf numFmtId="0" fontId="3" fillId="0" borderId="13" xfId="0" applyFont="1" applyBorder="1"/>
    <xf numFmtId="0" fontId="3" fillId="0" borderId="18" xfId="0" applyFont="1" applyBorder="1"/>
    <xf numFmtId="44" fontId="1" fillId="0" borderId="24" xfId="2" applyFont="1" applyBorder="1" applyAlignment="1">
      <alignment horizontal="left" vertical="center"/>
    </xf>
    <xf numFmtId="44" fontId="1" fillId="0" borderId="30" xfId="2" applyFont="1" applyBorder="1" applyAlignment="1">
      <alignment horizontal="left" vertical="center"/>
    </xf>
    <xf numFmtId="0" fontId="8" fillId="2" borderId="12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right" vertical="center" wrapText="1" indent="1"/>
    </xf>
    <xf numFmtId="2" fontId="8" fillId="2" borderId="12" xfId="3" applyNumberFormat="1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/>
    <xf numFmtId="0" fontId="8" fillId="3" borderId="33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right" vertical="center"/>
    </xf>
    <xf numFmtId="170" fontId="1" fillId="0" borderId="12" xfId="2" applyNumberFormat="1" applyFont="1" applyBorder="1" applyAlignment="1">
      <alignment vertical="center"/>
    </xf>
    <xf numFmtId="172" fontId="1" fillId="0" borderId="12" xfId="2" applyNumberFormat="1" applyFont="1" applyFill="1" applyBorder="1" applyAlignment="1" applyProtection="1">
      <alignment vertical="center"/>
    </xf>
    <xf numFmtId="172" fontId="1" fillId="0" borderId="38" xfId="2" applyNumberFormat="1" applyFont="1" applyFill="1" applyBorder="1" applyAlignment="1" applyProtection="1">
      <alignment vertical="center"/>
    </xf>
    <xf numFmtId="172" fontId="3" fillId="6" borderId="21" xfId="2" applyNumberFormat="1" applyFont="1" applyFill="1" applyBorder="1" applyAlignment="1" applyProtection="1">
      <alignment vertical="center"/>
    </xf>
    <xf numFmtId="172" fontId="8" fillId="0" borderId="55" xfId="2" applyNumberFormat="1" applyFont="1" applyBorder="1" applyAlignment="1">
      <alignment vertical="center"/>
    </xf>
    <xf numFmtId="172" fontId="1" fillId="0" borderId="55" xfId="2" applyNumberFormat="1" applyFont="1" applyBorder="1" applyAlignment="1">
      <alignment vertical="center"/>
    </xf>
    <xf numFmtId="172" fontId="3" fillId="0" borderId="12" xfId="2" applyNumberFormat="1" applyFont="1" applyFill="1" applyBorder="1" applyAlignment="1" applyProtection="1">
      <alignment vertical="center"/>
      <protection locked="0"/>
    </xf>
    <xf numFmtId="172" fontId="3" fillId="0" borderId="12" xfId="2" applyNumberFormat="1" applyFont="1" applyFill="1" applyBorder="1" applyAlignment="1" applyProtection="1">
      <alignment vertical="center"/>
    </xf>
    <xf numFmtId="172" fontId="3" fillId="6" borderId="12" xfId="2" applyNumberFormat="1" applyFont="1" applyFill="1" applyBorder="1" applyAlignment="1" applyProtection="1">
      <alignment vertical="center"/>
    </xf>
    <xf numFmtId="172" fontId="3" fillId="6" borderId="38" xfId="2" applyNumberFormat="1" applyFont="1" applyFill="1" applyBorder="1" applyAlignment="1" applyProtection="1">
      <alignment vertical="center"/>
    </xf>
    <xf numFmtId="172" fontId="3" fillId="0" borderId="38" xfId="2" applyNumberFormat="1" applyFont="1" applyFill="1" applyBorder="1" applyAlignment="1" applyProtection="1">
      <alignment vertical="center"/>
    </xf>
    <xf numFmtId="172" fontId="8" fillId="0" borderId="20" xfId="2" applyNumberFormat="1" applyFont="1" applyFill="1" applyBorder="1" applyAlignment="1" applyProtection="1">
      <alignment vertical="center"/>
    </xf>
    <xf numFmtId="172" fontId="3" fillId="0" borderId="38" xfId="2" applyNumberFormat="1" applyFont="1" applyFill="1" applyBorder="1"/>
    <xf numFmtId="172" fontId="3" fillId="0" borderId="21" xfId="2" applyNumberFormat="1" applyFont="1" applyFill="1" applyBorder="1" applyAlignment="1" applyProtection="1">
      <alignment vertical="center"/>
    </xf>
    <xf numFmtId="172" fontId="8" fillId="0" borderId="20" xfId="2" applyNumberFormat="1" applyFont="1" applyBorder="1" applyAlignment="1">
      <alignment vertical="center"/>
    </xf>
    <xf numFmtId="172" fontId="8" fillId="0" borderId="55" xfId="2" applyNumberFormat="1" applyFont="1" applyFill="1" applyBorder="1" applyAlignment="1" applyProtection="1">
      <alignment vertical="center"/>
    </xf>
    <xf numFmtId="172" fontId="3" fillId="0" borderId="38" xfId="2" applyNumberFormat="1" applyFont="1" applyFill="1" applyBorder="1" applyAlignment="1" applyProtection="1">
      <alignment vertical="center"/>
      <protection locked="0"/>
    </xf>
    <xf numFmtId="0" fontId="19" fillId="0" borderId="79" xfId="0" applyFont="1" applyBorder="1" applyAlignment="1">
      <alignment vertical="center"/>
    </xf>
    <xf numFmtId="44" fontId="19" fillId="0" borderId="81" xfId="2" applyFont="1" applyFill="1" applyBorder="1" applyAlignment="1">
      <alignment vertical="center"/>
    </xf>
    <xf numFmtId="0" fontId="0" fillId="0" borderId="84" xfId="0" applyBorder="1"/>
    <xf numFmtId="0" fontId="8" fillId="0" borderId="1" xfId="0" applyFont="1" applyBorder="1" applyAlignment="1">
      <alignment horizontal="left"/>
    </xf>
    <xf numFmtId="44" fontId="8" fillId="6" borderId="54" xfId="2" applyFont="1" applyFill="1" applyBorder="1" applyAlignment="1">
      <alignment horizontal="center" vertical="center"/>
    </xf>
    <xf numFmtId="44" fontId="8" fillId="6" borderId="20" xfId="2" applyFont="1" applyFill="1" applyBorder="1" applyAlignment="1">
      <alignment horizontal="center" vertical="center"/>
    </xf>
    <xf numFmtId="3" fontId="8" fillId="2" borderId="28" xfId="0" applyNumberFormat="1" applyFont="1" applyFill="1" applyBorder="1" applyAlignment="1" applyProtection="1">
      <alignment horizontal="left" vertical="top" wrapText="1"/>
      <protection locked="0"/>
    </xf>
    <xf numFmtId="3" fontId="8" fillId="2" borderId="30" xfId="0" applyNumberFormat="1" applyFont="1" applyFill="1" applyBorder="1" applyAlignment="1" applyProtection="1">
      <alignment horizontal="left" vertical="top" wrapText="1"/>
      <protection locked="0"/>
    </xf>
    <xf numFmtId="0" fontId="8" fillId="0" borderId="1" xfId="0" applyFont="1" applyBorder="1"/>
    <xf numFmtId="0" fontId="21" fillId="0" borderId="29" xfId="0" applyFont="1" applyBorder="1" applyAlignment="1">
      <alignment horizontal="right" vertical="center" wrapText="1"/>
    </xf>
    <xf numFmtId="0" fontId="13" fillId="5" borderId="10" xfId="0" applyFont="1" applyFill="1" applyBorder="1" applyAlignment="1">
      <alignment horizontal="center" vertical="center" wrapText="1"/>
    </xf>
    <xf numFmtId="168" fontId="8" fillId="6" borderId="12" xfId="0" applyNumberFormat="1" applyFont="1" applyFill="1" applyBorder="1" applyAlignment="1">
      <alignment horizontal="center" vertical="center"/>
    </xf>
    <xf numFmtId="0" fontId="13" fillId="0" borderId="23" xfId="0" applyFont="1" applyBorder="1"/>
    <xf numFmtId="0" fontId="13" fillId="0" borderId="2" xfId="0" applyFont="1" applyBorder="1"/>
    <xf numFmtId="0" fontId="13" fillId="0" borderId="24" xfId="0" applyFont="1" applyBorder="1"/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13" fillId="0" borderId="14" xfId="0" applyFont="1" applyBorder="1"/>
    <xf numFmtId="0" fontId="13" fillId="0" borderId="11" xfId="0" applyFont="1" applyBorder="1"/>
    <xf numFmtId="0" fontId="13" fillId="0" borderId="15" xfId="0" applyFont="1" applyBorder="1"/>
    <xf numFmtId="0" fontId="8" fillId="0" borderId="17" xfId="0" applyFont="1" applyBorder="1" applyProtection="1">
      <protection locked="0"/>
    </xf>
    <xf numFmtId="0" fontId="8" fillId="0" borderId="13" xfId="0" applyFont="1" applyBorder="1" applyProtection="1">
      <protection locked="0"/>
    </xf>
    <xf numFmtId="0" fontId="8" fillId="0" borderId="18" xfId="0" applyFont="1" applyBorder="1" applyProtection="1">
      <protection locked="0"/>
    </xf>
    <xf numFmtId="167" fontId="8" fillId="6" borderId="12" xfId="0" applyNumberFormat="1" applyFont="1" applyFill="1" applyBorder="1" applyAlignment="1">
      <alignment horizontal="center" vertical="center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8" fillId="0" borderId="20" xfId="0" applyFont="1" applyBorder="1" applyProtection="1"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0" fontId="13" fillId="0" borderId="21" xfId="0" applyFont="1" applyBorder="1"/>
    <xf numFmtId="14" fontId="14" fillId="0" borderId="29" xfId="0" applyNumberFormat="1" applyFont="1" applyBorder="1" applyAlignment="1" applyProtection="1">
      <alignment horizontal="center" vertical="center"/>
      <protection locked="0"/>
    </xf>
    <xf numFmtId="0" fontId="8" fillId="0" borderId="31" xfId="0" applyFont="1" applyBorder="1"/>
    <xf numFmtId="0" fontId="10" fillId="0" borderId="17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23" fillId="0" borderId="28" xfId="0" applyFont="1" applyBorder="1" applyAlignment="1">
      <alignment horizontal="right" vertical="center" wrapText="1"/>
    </xf>
    <xf numFmtId="0" fontId="23" fillId="0" borderId="29" xfId="0" applyFont="1" applyBorder="1" applyAlignment="1">
      <alignment horizontal="right" vertical="center" wrapText="1"/>
    </xf>
    <xf numFmtId="0" fontId="8" fillId="2" borderId="29" xfId="0" applyFont="1" applyFill="1" applyBorder="1" applyAlignment="1" applyProtection="1">
      <alignment horizontal="center" vertical="center"/>
      <protection locked="0"/>
    </xf>
    <xf numFmtId="0" fontId="9" fillId="2" borderId="25" xfId="0" applyFont="1" applyFill="1" applyBorder="1" applyAlignment="1">
      <alignment horizontal="left" vertical="center" wrapText="1"/>
    </xf>
    <xf numFmtId="0" fontId="9" fillId="2" borderId="26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 applyProtection="1">
      <alignment horizontal="center" vertical="center"/>
      <protection locked="0"/>
    </xf>
    <xf numFmtId="0" fontId="10" fillId="0" borderId="31" xfId="0" applyFont="1" applyBorder="1"/>
    <xf numFmtId="0" fontId="8" fillId="0" borderId="17" xfId="0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/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13" fillId="0" borderId="23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8" fillId="0" borderId="11" xfId="0" applyFont="1" applyBorder="1"/>
    <xf numFmtId="0" fontId="10" fillId="0" borderId="0" xfId="0" applyFont="1"/>
    <xf numFmtId="0" fontId="10" fillId="0" borderId="11" xfId="0" applyFont="1" applyBorder="1"/>
    <xf numFmtId="0" fontId="9" fillId="0" borderId="28" xfId="0" applyFont="1" applyBorder="1" applyAlignment="1">
      <alignment horizontal="right" vertical="center" wrapText="1"/>
    </xf>
    <xf numFmtId="0" fontId="9" fillId="0" borderId="29" xfId="0" applyFont="1" applyBorder="1" applyAlignment="1">
      <alignment horizontal="right" vertical="center" wrapText="1"/>
    </xf>
    <xf numFmtId="0" fontId="0" fillId="0" borderId="29" xfId="0" applyBorder="1"/>
    <xf numFmtId="0" fontId="0" fillId="0" borderId="30" xfId="0" applyBorder="1"/>
    <xf numFmtId="0" fontId="9" fillId="2" borderId="26" xfId="0" applyFont="1" applyFill="1" applyBorder="1" applyAlignment="1">
      <alignment horizontal="right" vertical="center" wrapText="1"/>
    </xf>
    <xf numFmtId="0" fontId="9" fillId="2" borderId="27" xfId="0" applyFont="1" applyFill="1" applyBorder="1" applyAlignment="1">
      <alignment horizontal="right" vertical="center" wrapText="1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0" fontId="8" fillId="2" borderId="11" xfId="0" applyFont="1" applyFill="1" applyBorder="1"/>
    <xf numFmtId="0" fontId="10" fillId="0" borderId="1" xfId="0" applyFont="1" applyBorder="1"/>
    <xf numFmtId="0" fontId="2" fillId="0" borderId="14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2" fillId="0" borderId="15" xfId="0" applyFont="1" applyBorder="1" applyAlignment="1">
      <alignment horizontal="left" wrapText="1"/>
    </xf>
    <xf numFmtId="0" fontId="29" fillId="0" borderId="17" xfId="6" applyBorder="1" applyAlignment="1">
      <alignment horizontal="left" vertical="top" wrapText="1"/>
    </xf>
    <xf numFmtId="0" fontId="29" fillId="0" borderId="13" xfId="6" applyBorder="1" applyAlignment="1">
      <alignment horizontal="left" vertical="top" wrapText="1"/>
    </xf>
    <xf numFmtId="0" fontId="29" fillId="0" borderId="18" xfId="6" applyBorder="1" applyAlignment="1">
      <alignment horizontal="left" vertical="top" wrapText="1"/>
    </xf>
    <xf numFmtId="0" fontId="3" fillId="0" borderId="11" xfId="0" applyFont="1" applyBorder="1"/>
    <xf numFmtId="0" fontId="10" fillId="0" borderId="17" xfId="0" applyFont="1" applyBorder="1" applyProtection="1">
      <protection locked="0"/>
    </xf>
    <xf numFmtId="0" fontId="10" fillId="0" borderId="13" xfId="0" applyFont="1" applyBorder="1" applyProtection="1">
      <protection locked="0"/>
    </xf>
    <xf numFmtId="0" fontId="10" fillId="0" borderId="18" xfId="0" applyFont="1" applyBorder="1" applyProtection="1">
      <protection locked="0"/>
    </xf>
    <xf numFmtId="0" fontId="13" fillId="0" borderId="19" xfId="0" applyFont="1" applyBorder="1"/>
    <xf numFmtId="44" fontId="0" fillId="8" borderId="72" xfId="2" applyFont="1" applyFill="1" applyBorder="1" applyAlignment="1">
      <alignment horizontal="center" vertical="center"/>
    </xf>
    <xf numFmtId="44" fontId="0" fillId="8" borderId="73" xfId="2" applyFont="1" applyFill="1" applyBorder="1" applyAlignment="1">
      <alignment horizontal="center" vertical="center"/>
    </xf>
    <xf numFmtId="44" fontId="0" fillId="8" borderId="74" xfId="2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167" fontId="9" fillId="2" borderId="39" xfId="0" applyNumberFormat="1" applyFont="1" applyFill="1" applyBorder="1" applyAlignment="1">
      <alignment horizontal="center" vertical="center"/>
    </xf>
    <xf numFmtId="167" fontId="9" fillId="2" borderId="40" xfId="0" applyNumberFormat="1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right" vertical="center" indent="1"/>
    </xf>
    <xf numFmtId="0" fontId="10" fillId="4" borderId="57" xfId="0" applyFont="1" applyFill="1" applyBorder="1" applyAlignment="1">
      <alignment horizontal="right" vertical="center" indent="1"/>
    </xf>
    <xf numFmtId="0" fontId="10" fillId="4" borderId="45" xfId="0" applyFont="1" applyFill="1" applyBorder="1" applyAlignment="1">
      <alignment horizontal="right" vertical="center" indent="1"/>
    </xf>
    <xf numFmtId="0" fontId="13" fillId="3" borderId="19" xfId="0" applyFont="1" applyFill="1" applyBorder="1" applyAlignment="1">
      <alignment horizontal="center" vertical="center" wrapText="1"/>
    </xf>
    <xf numFmtId="168" fontId="8" fillId="3" borderId="20" xfId="0" applyNumberFormat="1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 wrapText="1"/>
    </xf>
    <xf numFmtId="167" fontId="8" fillId="3" borderId="20" xfId="0" applyNumberFormat="1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/>
    </xf>
    <xf numFmtId="167" fontId="8" fillId="3" borderId="20" xfId="0" applyNumberFormat="1" applyFont="1" applyFill="1" applyBorder="1" applyAlignment="1">
      <alignment horizontal="left" vertical="center" indent="1"/>
    </xf>
    <xf numFmtId="0" fontId="13" fillId="3" borderId="21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0" fontId="13" fillId="3" borderId="24" xfId="0" applyFont="1" applyFill="1" applyBorder="1" applyAlignment="1">
      <alignment horizontal="left"/>
    </xf>
    <xf numFmtId="0" fontId="10" fillId="5" borderId="28" xfId="0" applyFont="1" applyFill="1" applyBorder="1" applyAlignment="1">
      <alignment horizontal="left" wrapText="1"/>
    </xf>
    <xf numFmtId="0" fontId="10" fillId="5" borderId="29" xfId="0" applyFont="1" applyFill="1" applyBorder="1" applyAlignment="1">
      <alignment horizontal="left" wrapText="1"/>
    </xf>
    <xf numFmtId="0" fontId="10" fillId="5" borderId="30" xfId="0" applyFont="1" applyFill="1" applyBorder="1" applyAlignment="1">
      <alignment horizontal="left" wrapText="1"/>
    </xf>
    <xf numFmtId="167" fontId="9" fillId="2" borderId="28" xfId="0" applyNumberFormat="1" applyFont="1" applyFill="1" applyBorder="1" applyAlignment="1">
      <alignment horizontal="center" vertical="center"/>
    </xf>
    <xf numFmtId="167" fontId="9" fillId="2" borderId="30" xfId="0" applyNumberFormat="1" applyFont="1" applyFill="1" applyBorder="1" applyAlignment="1">
      <alignment horizontal="center" vertical="center"/>
    </xf>
    <xf numFmtId="171" fontId="10" fillId="4" borderId="44" xfId="5" applyNumberFormat="1" applyFont="1" applyFill="1" applyBorder="1" applyAlignment="1">
      <alignment horizontal="right" vertical="center"/>
    </xf>
    <xf numFmtId="171" fontId="10" fillId="4" borderId="45" xfId="5" applyNumberFormat="1" applyFont="1" applyFill="1" applyBorder="1" applyAlignment="1">
      <alignment horizontal="right" vertical="center"/>
    </xf>
    <xf numFmtId="169" fontId="9" fillId="0" borderId="41" xfId="0" applyNumberFormat="1" applyFont="1" applyBorder="1" applyAlignment="1">
      <alignment horizontal="right" vertical="center"/>
    </xf>
    <xf numFmtId="169" fontId="9" fillId="0" borderId="42" xfId="0" applyNumberFormat="1" applyFont="1" applyBorder="1" applyAlignment="1">
      <alignment horizontal="right" vertical="center"/>
    </xf>
    <xf numFmtId="7" fontId="9" fillId="6" borderId="44" xfId="0" applyNumberFormat="1" applyFont="1" applyFill="1" applyBorder="1" applyAlignment="1">
      <alignment horizontal="right" vertical="center"/>
    </xf>
    <xf numFmtId="7" fontId="9" fillId="6" borderId="45" xfId="0" applyNumberFormat="1" applyFont="1" applyFill="1" applyBorder="1" applyAlignment="1">
      <alignment horizontal="right" vertical="center"/>
    </xf>
    <xf numFmtId="169" fontId="10" fillId="4" borderId="34" xfId="2" applyNumberFormat="1" applyFont="1" applyFill="1" applyBorder="1" applyAlignment="1">
      <alignment horizontal="right" vertical="center"/>
    </xf>
    <xf numFmtId="169" fontId="10" fillId="4" borderId="35" xfId="2" applyNumberFormat="1" applyFont="1" applyFill="1" applyBorder="1" applyAlignment="1">
      <alignment horizontal="right" vertical="center"/>
    </xf>
    <xf numFmtId="169" fontId="10" fillId="4" borderId="43" xfId="2" applyNumberFormat="1" applyFont="1" applyFill="1" applyBorder="1" applyAlignment="1">
      <alignment horizontal="right" vertical="center"/>
    </xf>
    <xf numFmtId="169" fontId="10" fillId="4" borderId="48" xfId="2" applyNumberFormat="1" applyFont="1" applyFill="1" applyBorder="1" applyAlignment="1">
      <alignment horizontal="right" vertical="center"/>
    </xf>
    <xf numFmtId="169" fontId="10" fillId="4" borderId="46" xfId="2" applyNumberFormat="1" applyFont="1" applyFill="1" applyBorder="1" applyAlignment="1">
      <alignment horizontal="right" vertical="center"/>
    </xf>
    <xf numFmtId="169" fontId="10" fillId="4" borderId="47" xfId="2" applyNumberFormat="1" applyFont="1" applyFill="1" applyBorder="1" applyAlignment="1">
      <alignment horizontal="right" vertical="center"/>
    </xf>
    <xf numFmtId="171" fontId="9" fillId="0" borderId="36" xfId="0" applyNumberFormat="1" applyFont="1" applyBorder="1" applyAlignment="1">
      <alignment horizontal="right" vertical="center"/>
    </xf>
    <xf numFmtId="171" fontId="9" fillId="0" borderId="37" xfId="0" applyNumberFormat="1" applyFont="1" applyBorder="1" applyAlignment="1">
      <alignment horizontal="right" vertical="center"/>
    </xf>
    <xf numFmtId="169" fontId="9" fillId="0" borderId="36" xfId="0" applyNumberFormat="1" applyFont="1" applyBorder="1" applyAlignment="1">
      <alignment horizontal="right" vertical="center"/>
    </xf>
    <xf numFmtId="169" fontId="9" fillId="0" borderId="37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left" vertical="center"/>
    </xf>
    <xf numFmtId="0" fontId="10" fillId="6" borderId="19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 wrapText="1"/>
    </xf>
    <xf numFmtId="165" fontId="10" fillId="5" borderId="28" xfId="0" applyNumberFormat="1" applyFont="1" applyFill="1" applyBorder="1"/>
    <xf numFmtId="165" fontId="10" fillId="5" borderId="29" xfId="0" applyNumberFormat="1" applyFont="1" applyFill="1" applyBorder="1"/>
    <xf numFmtId="165" fontId="10" fillId="5" borderId="30" xfId="0" applyNumberFormat="1" applyFont="1" applyFill="1" applyBorder="1"/>
    <xf numFmtId="0" fontId="10" fillId="6" borderId="2" xfId="0" applyFont="1" applyFill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0" fontId="10" fillId="6" borderId="52" xfId="0" applyFont="1" applyFill="1" applyBorder="1" applyAlignment="1">
      <alignment horizontal="center" vertical="center"/>
    </xf>
    <xf numFmtId="0" fontId="10" fillId="6" borderId="53" xfId="0" applyFont="1" applyFill="1" applyBorder="1" applyAlignment="1">
      <alignment horizontal="center" vertical="center"/>
    </xf>
    <xf numFmtId="167" fontId="8" fillId="3" borderId="66" xfId="0" applyNumberFormat="1" applyFont="1" applyFill="1" applyBorder="1" applyAlignment="1">
      <alignment horizontal="left" vertical="center"/>
    </xf>
    <xf numFmtId="167" fontId="8" fillId="3" borderId="1" xfId="0" applyNumberFormat="1" applyFont="1" applyFill="1" applyBorder="1" applyAlignment="1">
      <alignment horizontal="left" vertical="center"/>
    </xf>
    <xf numFmtId="167" fontId="8" fillId="3" borderId="67" xfId="0" applyNumberFormat="1" applyFont="1" applyFill="1" applyBorder="1" applyAlignment="1">
      <alignment horizontal="left" vertical="center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49" fontId="1" fillId="0" borderId="33" xfId="0" applyNumberFormat="1" applyFont="1" applyBorder="1" applyAlignment="1" applyProtection="1">
      <alignment horizontal="left" vertical="top" wrapText="1"/>
      <protection locked="0"/>
    </xf>
    <xf numFmtId="49" fontId="1" fillId="0" borderId="0" xfId="0" applyNumberFormat="1" applyFont="1" applyAlignment="1" applyProtection="1">
      <alignment horizontal="left" vertical="top" wrapText="1"/>
      <protection locked="0"/>
    </xf>
    <xf numFmtId="0" fontId="26" fillId="0" borderId="0" xfId="0" applyFont="1" applyAlignment="1">
      <alignment horizontal="center" vertical="center"/>
    </xf>
    <xf numFmtId="0" fontId="32" fillId="2" borderId="80" xfId="0" applyFont="1" applyFill="1" applyBorder="1" applyAlignment="1">
      <alignment horizontal="center" vertical="center"/>
    </xf>
    <xf numFmtId="0" fontId="32" fillId="2" borderId="78" xfId="0" applyFont="1" applyFill="1" applyBorder="1" applyAlignment="1">
      <alignment horizontal="center" vertical="center"/>
    </xf>
    <xf numFmtId="168" fontId="28" fillId="2" borderId="83" xfId="2" applyNumberFormat="1" applyFont="1" applyFill="1" applyBorder="1" applyAlignment="1" applyProtection="1">
      <alignment horizontal="center" vertical="center"/>
    </xf>
    <xf numFmtId="168" fontId="28" fillId="2" borderId="82" xfId="2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left" vertical="center"/>
    </xf>
    <xf numFmtId="0" fontId="8" fillId="0" borderId="31" xfId="0" applyFont="1" applyBorder="1" applyAlignment="1">
      <alignment horizontal="left" wrapText="1"/>
    </xf>
    <xf numFmtId="0" fontId="9" fillId="0" borderId="12" xfId="0" applyFont="1" applyBorder="1" applyAlignment="1">
      <alignment horizontal="right" vertical="center"/>
    </xf>
    <xf numFmtId="167" fontId="8" fillId="3" borderId="17" xfId="0" applyNumberFormat="1" applyFont="1" applyFill="1" applyBorder="1" applyAlignment="1">
      <alignment horizontal="left" vertical="center"/>
    </xf>
    <xf numFmtId="167" fontId="8" fillId="3" borderId="18" xfId="0" applyNumberFormat="1" applyFont="1" applyFill="1" applyBorder="1" applyAlignment="1">
      <alignment horizontal="left" vertical="center"/>
    </xf>
    <xf numFmtId="0" fontId="13" fillId="3" borderId="63" xfId="0" applyFont="1" applyFill="1" applyBorder="1" applyAlignment="1">
      <alignment horizontal="left"/>
    </xf>
    <xf numFmtId="167" fontId="8" fillId="3" borderId="64" xfId="0" applyNumberFormat="1" applyFont="1" applyFill="1" applyBorder="1" applyAlignment="1">
      <alignment horizontal="left" vertical="center"/>
    </xf>
    <xf numFmtId="167" fontId="8" fillId="3" borderId="13" xfId="0" applyNumberFormat="1" applyFont="1" applyFill="1" applyBorder="1" applyAlignment="1">
      <alignment horizontal="left" vertical="center"/>
    </xf>
    <xf numFmtId="0" fontId="13" fillId="3" borderId="65" xfId="0" applyFont="1" applyFill="1" applyBorder="1" applyAlignment="1">
      <alignment horizontal="left"/>
    </xf>
    <xf numFmtId="0" fontId="13" fillId="3" borderId="0" xfId="0" applyFont="1" applyFill="1" applyAlignment="1">
      <alignment horizontal="left"/>
    </xf>
    <xf numFmtId="0" fontId="13" fillId="3" borderId="16" xfId="0" applyFont="1" applyFill="1" applyBorder="1" applyAlignment="1">
      <alignment horizontal="left"/>
    </xf>
    <xf numFmtId="0" fontId="9" fillId="0" borderId="12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28" xfId="0" applyFont="1" applyBorder="1" applyAlignment="1" applyProtection="1">
      <alignment horizontal="left" vertical="top" wrapText="1"/>
      <protection locked="0"/>
    </xf>
    <xf numFmtId="0" fontId="9" fillId="0" borderId="30" xfId="0" applyFont="1" applyBorder="1" applyAlignment="1" applyProtection="1">
      <alignment horizontal="left" vertical="top" wrapText="1"/>
      <protection locked="0"/>
    </xf>
    <xf numFmtId="0" fontId="9" fillId="0" borderId="29" xfId="0" applyFont="1" applyBorder="1" applyAlignment="1" applyProtection="1">
      <alignment horizontal="left" vertical="top" wrapText="1"/>
      <protection locked="0"/>
    </xf>
    <xf numFmtId="0" fontId="31" fillId="0" borderId="17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13" fillId="0" borderId="28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0" fillId="2" borderId="55" xfId="0" applyFont="1" applyFill="1" applyBorder="1" applyAlignment="1">
      <alignment horizontal="right" vertical="center" indent="1"/>
    </xf>
    <xf numFmtId="0" fontId="26" fillId="0" borderId="17" xfId="0" applyFont="1" applyBorder="1" applyAlignment="1">
      <alignment horizontal="left" vertical="center"/>
    </xf>
    <xf numFmtId="0" fontId="26" fillId="0" borderId="13" xfId="0" applyFont="1" applyBorder="1" applyAlignment="1">
      <alignment horizontal="left" vertical="center"/>
    </xf>
    <xf numFmtId="172" fontId="8" fillId="2" borderId="55" xfId="2" applyNumberFormat="1" applyFont="1" applyFill="1" applyBorder="1" applyAlignment="1">
      <alignment vertical="center"/>
    </xf>
    <xf numFmtId="172" fontId="1" fillId="0" borderId="21" xfId="2" applyNumberFormat="1" applyFont="1" applyFill="1" applyBorder="1" applyAlignment="1" applyProtection="1">
      <alignment horizontal="center" vertical="center"/>
    </xf>
    <xf numFmtId="172" fontId="1" fillId="0" borderId="54" xfId="2" applyNumberFormat="1" applyFont="1" applyFill="1" applyBorder="1" applyAlignment="1" applyProtection="1">
      <alignment horizontal="center" vertical="center"/>
    </xf>
    <xf numFmtId="172" fontId="1" fillId="0" borderId="75" xfId="2" applyNumberFormat="1" applyFont="1" applyFill="1" applyBorder="1" applyAlignment="1" applyProtection="1">
      <alignment horizontal="center" vertical="center"/>
    </xf>
    <xf numFmtId="172" fontId="1" fillId="0" borderId="14" xfId="2" applyNumberFormat="1" applyFont="1" applyFill="1" applyBorder="1" applyAlignment="1">
      <alignment horizontal="center" vertical="center"/>
    </xf>
    <xf numFmtId="172" fontId="1" fillId="0" borderId="15" xfId="2" applyNumberFormat="1" applyFont="1" applyFill="1" applyBorder="1" applyAlignment="1">
      <alignment horizontal="center" vertical="center"/>
    </xf>
    <xf numFmtId="172" fontId="1" fillId="0" borderId="33" xfId="2" applyNumberFormat="1" applyFont="1" applyFill="1" applyBorder="1" applyAlignment="1">
      <alignment horizontal="center" vertical="center"/>
    </xf>
    <xf numFmtId="172" fontId="1" fillId="0" borderId="16" xfId="2" applyNumberFormat="1" applyFont="1" applyFill="1" applyBorder="1" applyAlignment="1">
      <alignment horizontal="center" vertical="center"/>
    </xf>
    <xf numFmtId="172" fontId="1" fillId="0" borderId="76" xfId="2" applyNumberFormat="1" applyFont="1" applyFill="1" applyBorder="1" applyAlignment="1">
      <alignment horizontal="center" vertical="center"/>
    </xf>
    <xf numFmtId="172" fontId="1" fillId="0" borderId="77" xfId="2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24" fillId="3" borderId="33" xfId="0" applyFont="1" applyFill="1" applyBorder="1" applyAlignment="1">
      <alignment horizontal="center" vertical="center" wrapText="1"/>
    </xf>
    <xf numFmtId="0" fontId="24" fillId="3" borderId="16" xfId="0" applyFont="1" applyFill="1" applyBorder="1" applyAlignment="1">
      <alignment horizontal="center" vertical="center" wrapText="1"/>
    </xf>
    <xf numFmtId="0" fontId="24" fillId="3" borderId="17" xfId="0" applyFont="1" applyFill="1" applyBorder="1" applyAlignment="1">
      <alignment horizontal="center" vertical="center" wrapText="1"/>
    </xf>
    <xf numFmtId="0" fontId="24" fillId="3" borderId="18" xfId="0" applyFont="1" applyFill="1" applyBorder="1" applyAlignment="1">
      <alignment horizontal="center" vertical="center" wrapText="1"/>
    </xf>
    <xf numFmtId="0" fontId="24" fillId="3" borderId="54" xfId="0" applyFont="1" applyFill="1" applyBorder="1" applyAlignment="1">
      <alignment horizontal="center" vertical="center" wrapText="1"/>
    </xf>
    <xf numFmtId="0" fontId="24" fillId="3" borderId="20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/>
    </xf>
    <xf numFmtId="0" fontId="8" fillId="3" borderId="24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25" fillId="3" borderId="20" xfId="0" applyFont="1" applyFill="1" applyBorder="1" applyAlignment="1">
      <alignment horizontal="center" vertical="center"/>
    </xf>
    <xf numFmtId="0" fontId="0" fillId="0" borderId="12" xfId="0" applyBorder="1" applyAlignment="1" applyProtection="1">
      <alignment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13" fillId="3" borderId="10" xfId="0" applyFont="1" applyFill="1" applyBorder="1" applyAlignment="1">
      <alignment horizontal="center" wrapText="1"/>
    </xf>
    <xf numFmtId="0" fontId="9" fillId="0" borderId="10" xfId="0" applyFont="1" applyBorder="1" applyAlignment="1">
      <alignment horizontal="right" vertical="center"/>
    </xf>
    <xf numFmtId="0" fontId="13" fillId="3" borderId="54" xfId="0" applyFont="1" applyFill="1" applyBorder="1" applyAlignment="1">
      <alignment horizontal="left"/>
    </xf>
    <xf numFmtId="167" fontId="8" fillId="3" borderId="20" xfId="0" applyNumberFormat="1" applyFont="1" applyFill="1" applyBorder="1" applyAlignment="1">
      <alignment horizontal="left" vertical="center"/>
    </xf>
    <xf numFmtId="0" fontId="13" fillId="3" borderId="14" xfId="0" applyFont="1" applyFill="1" applyBorder="1" applyAlignment="1">
      <alignment horizontal="left"/>
    </xf>
    <xf numFmtId="0" fontId="8" fillId="0" borderId="12" xfId="0" applyFont="1" applyBorder="1" applyAlignment="1" applyProtection="1">
      <alignment horizontal="left" vertical="center"/>
      <protection locked="0"/>
    </xf>
    <xf numFmtId="0" fontId="14" fillId="0" borderId="1" xfId="0" applyFont="1" applyBorder="1"/>
    <xf numFmtId="0" fontId="5" fillId="0" borderId="1" xfId="0" applyFont="1" applyBorder="1"/>
    <xf numFmtId="0" fontId="10" fillId="4" borderId="28" xfId="0" applyFont="1" applyFill="1" applyBorder="1" applyAlignment="1">
      <alignment horizontal="right" vertical="center"/>
    </xf>
    <xf numFmtId="0" fontId="10" fillId="4" borderId="29" xfId="0" applyFont="1" applyFill="1" applyBorder="1" applyAlignment="1">
      <alignment horizontal="right" vertical="center"/>
    </xf>
    <xf numFmtId="0" fontId="10" fillId="4" borderId="30" xfId="0" applyFont="1" applyFill="1" applyBorder="1" applyAlignment="1">
      <alignment horizontal="right" vertical="center"/>
    </xf>
    <xf numFmtId="0" fontId="9" fillId="0" borderId="28" xfId="0" applyFont="1" applyBorder="1" applyAlignment="1">
      <alignment horizontal="right" vertical="center"/>
    </xf>
    <xf numFmtId="0" fontId="9" fillId="0" borderId="29" xfId="0" applyFont="1" applyBorder="1" applyAlignment="1">
      <alignment horizontal="right" vertical="center"/>
    </xf>
    <xf numFmtId="0" fontId="9" fillId="0" borderId="30" xfId="0" applyFont="1" applyBorder="1" applyAlignment="1">
      <alignment horizontal="right" vertical="center"/>
    </xf>
    <xf numFmtId="0" fontId="9" fillId="0" borderId="11" xfId="0" applyFont="1" applyBorder="1" applyAlignment="1">
      <alignment horizontal="right" vertical="center"/>
    </xf>
    <xf numFmtId="0" fontId="3" fillId="3" borderId="23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 wrapText="1"/>
    </xf>
    <xf numFmtId="172" fontId="3" fillId="0" borderId="21" xfId="2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14" fillId="0" borderId="1" xfId="0" applyFont="1" applyBorder="1" applyAlignment="1">
      <alignment horizontal="left"/>
    </xf>
    <xf numFmtId="0" fontId="13" fillId="0" borderId="23" xfId="0" applyFont="1" applyBorder="1" applyAlignment="1">
      <alignment horizontal="center" vertical="center"/>
    </xf>
    <xf numFmtId="168" fontId="8" fillId="0" borderId="17" xfId="2" applyNumberFormat="1" applyFont="1" applyFill="1" applyBorder="1" applyAlignment="1" applyProtection="1">
      <alignment horizontal="center" vertical="center"/>
    </xf>
    <xf numFmtId="14" fontId="8" fillId="0" borderId="17" xfId="2" applyNumberFormat="1" applyFont="1" applyFill="1" applyBorder="1" applyAlignment="1" applyProtection="1">
      <alignment horizontal="center" vertical="center"/>
      <protection locked="0"/>
    </xf>
    <xf numFmtId="0" fontId="13" fillId="3" borderId="11" xfId="0" applyFont="1" applyFill="1" applyBorder="1" applyAlignment="1">
      <alignment horizontal="left"/>
    </xf>
    <xf numFmtId="0" fontId="13" fillId="3" borderId="15" xfId="0" applyFont="1" applyFill="1" applyBorder="1" applyAlignment="1">
      <alignment horizontal="left"/>
    </xf>
    <xf numFmtId="0" fontId="13" fillId="0" borderId="24" xfId="0" applyFont="1" applyBorder="1" applyAlignment="1">
      <alignment horizontal="center" vertical="center"/>
    </xf>
    <xf numFmtId="168" fontId="8" fillId="0" borderId="18" xfId="2" applyNumberFormat="1" applyFont="1" applyFill="1" applyBorder="1" applyAlignment="1" applyProtection="1">
      <alignment horizontal="center" vertical="center"/>
    </xf>
    <xf numFmtId="14" fontId="8" fillId="0" borderId="18" xfId="2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/>
    <xf numFmtId="0" fontId="3" fillId="3" borderId="24" xfId="0" applyFont="1" applyFill="1" applyBorder="1" applyAlignment="1">
      <alignment horizontal="center"/>
    </xf>
    <xf numFmtId="172" fontId="3" fillId="0" borderId="54" xfId="2" applyNumberFormat="1" applyFont="1" applyFill="1" applyBorder="1" applyAlignment="1" applyProtection="1">
      <alignment horizontal="center" vertical="center"/>
    </xf>
    <xf numFmtId="172" fontId="3" fillId="0" borderId="75" xfId="2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left" vertical="center"/>
    </xf>
    <xf numFmtId="172" fontId="3" fillId="0" borderId="38" xfId="2" applyNumberFormat="1" applyFont="1" applyFill="1" applyBorder="1" applyAlignment="1" applyProtection="1">
      <alignment horizontal="center" vertical="center"/>
    </xf>
    <xf numFmtId="172" fontId="3" fillId="6" borderId="21" xfId="2" applyNumberFormat="1" applyFont="1" applyFill="1" applyBorder="1" applyAlignment="1" applyProtection="1">
      <alignment horizontal="center" vertical="center"/>
    </xf>
    <xf numFmtId="172" fontId="3" fillId="6" borderId="54" xfId="2" applyNumberFormat="1" applyFont="1" applyFill="1" applyBorder="1" applyAlignment="1" applyProtection="1">
      <alignment horizontal="center" vertical="center"/>
    </xf>
    <xf numFmtId="172" fontId="3" fillId="6" borderId="75" xfId="2" applyNumberFormat="1" applyFont="1" applyFill="1" applyBorder="1" applyAlignment="1" applyProtection="1">
      <alignment horizontal="center" vertical="center"/>
    </xf>
    <xf numFmtId="172" fontId="3" fillId="6" borderId="21" xfId="2" applyNumberFormat="1" applyFont="1" applyFill="1" applyBorder="1" applyAlignment="1" applyProtection="1">
      <alignment vertical="center"/>
    </xf>
    <xf numFmtId="172" fontId="3" fillId="6" borderId="54" xfId="2" applyNumberFormat="1" applyFont="1" applyFill="1" applyBorder="1" applyAlignment="1" applyProtection="1">
      <alignment vertical="center"/>
    </xf>
    <xf numFmtId="172" fontId="3" fillId="6" borderId="20" xfId="2" applyNumberFormat="1" applyFont="1" applyFill="1" applyBorder="1" applyAlignment="1" applyProtection="1">
      <alignment vertical="center"/>
    </xf>
    <xf numFmtId="44" fontId="10" fillId="6" borderId="1" xfId="2" applyFont="1" applyFill="1" applyBorder="1" applyAlignment="1">
      <alignment horizontal="center"/>
    </xf>
    <xf numFmtId="167" fontId="8" fillId="3" borderId="17" xfId="2" applyNumberFormat="1" applyFont="1" applyFill="1" applyBorder="1" applyAlignment="1" applyProtection="1">
      <alignment horizontal="center" vertical="center"/>
      <protection locked="0"/>
    </xf>
    <xf numFmtId="167" fontId="8" fillId="3" borderId="18" xfId="2" applyNumberFormat="1" applyFont="1" applyFill="1" applyBorder="1" applyAlignment="1" applyProtection="1">
      <alignment horizontal="center" vertical="center"/>
      <protection locked="0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right" vertical="center" wrapText="1" indent="1"/>
    </xf>
    <xf numFmtId="0" fontId="13" fillId="0" borderId="12" xfId="0" applyFont="1" applyBorder="1" applyAlignment="1">
      <alignment horizontal="right" vertical="center"/>
    </xf>
    <xf numFmtId="0" fontId="9" fillId="0" borderId="33" xfId="0" applyFont="1" applyBorder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9" fillId="0" borderId="16" xfId="0" applyFont="1" applyBorder="1" applyAlignment="1">
      <alignment horizontal="right" vertical="center" indent="1"/>
    </xf>
    <xf numFmtId="0" fontId="9" fillId="0" borderId="28" xfId="0" applyFont="1" applyBorder="1" applyAlignment="1">
      <alignment horizontal="right" vertical="center" indent="1"/>
    </xf>
    <xf numFmtId="0" fontId="9" fillId="0" borderId="29" xfId="0" applyFont="1" applyBorder="1" applyAlignment="1">
      <alignment horizontal="right" vertical="center" indent="1"/>
    </xf>
    <xf numFmtId="0" fontId="9" fillId="0" borderId="30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11" xfId="0" applyFont="1" applyBorder="1" applyAlignment="1">
      <alignment horizontal="right" vertical="center" indent="1"/>
    </xf>
    <xf numFmtId="0" fontId="9" fillId="0" borderId="15" xfId="0" applyFont="1" applyBorder="1" applyAlignment="1">
      <alignment horizontal="right" vertical="center" indent="1"/>
    </xf>
    <xf numFmtId="0" fontId="16" fillId="0" borderId="11" xfId="0" applyFont="1" applyBorder="1" applyAlignment="1">
      <alignment horizontal="left" vertical="center"/>
    </xf>
    <xf numFmtId="0" fontId="8" fillId="4" borderId="20" xfId="0" applyFont="1" applyFill="1" applyBorder="1" applyAlignment="1">
      <alignment horizontal="right" vertical="center" wrapText="1" indent="1"/>
    </xf>
    <xf numFmtId="0" fontId="13" fillId="3" borderId="54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1" xfId="0" applyFont="1" applyBorder="1" applyAlignment="1">
      <alignment horizontal="left" vertical="center" wrapText="1" indent="1"/>
    </xf>
    <xf numFmtId="0" fontId="21" fillId="0" borderId="15" xfId="0" applyFont="1" applyBorder="1" applyAlignment="1">
      <alignment horizontal="left" vertical="center" wrapText="1" indent="1"/>
    </xf>
    <xf numFmtId="0" fontId="21" fillId="0" borderId="17" xfId="0" applyFont="1" applyBorder="1" applyAlignment="1">
      <alignment horizontal="left" vertical="center" wrapText="1" indent="1"/>
    </xf>
    <xf numFmtId="0" fontId="21" fillId="0" borderId="13" xfId="0" applyFont="1" applyBorder="1" applyAlignment="1">
      <alignment horizontal="left" vertical="center" wrapText="1" indent="1"/>
    </xf>
    <xf numFmtId="0" fontId="21" fillId="0" borderId="18" xfId="0" applyFont="1" applyBorder="1" applyAlignment="1">
      <alignment horizontal="left" vertical="center" wrapText="1" indent="1"/>
    </xf>
    <xf numFmtId="168" fontId="8" fillId="0" borderId="17" xfId="2" applyNumberFormat="1" applyFont="1" applyFill="1" applyBorder="1" applyAlignment="1" applyProtection="1">
      <alignment horizontal="center" vertical="center"/>
      <protection locked="0"/>
    </xf>
    <xf numFmtId="168" fontId="8" fillId="0" borderId="18" xfId="2" applyNumberFormat="1" applyFont="1" applyFill="1" applyBorder="1" applyAlignment="1" applyProtection="1">
      <alignment horizontal="center" vertical="center"/>
      <protection locked="0"/>
    </xf>
    <xf numFmtId="168" fontId="8" fillId="0" borderId="20" xfId="2" applyNumberFormat="1" applyFont="1" applyFill="1" applyBorder="1" applyAlignment="1" applyProtection="1">
      <alignment horizontal="center" vertical="center"/>
    </xf>
    <xf numFmtId="167" fontId="8" fillId="3" borderId="20" xfId="2" applyNumberFormat="1" applyFont="1" applyFill="1" applyBorder="1" applyAlignment="1" applyProtection="1">
      <alignment horizontal="center" vertical="center"/>
      <protection locked="0"/>
    </xf>
    <xf numFmtId="0" fontId="13" fillId="5" borderId="19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  <xf numFmtId="0" fontId="1" fillId="3" borderId="23" xfId="0" applyFont="1" applyFill="1" applyBorder="1" applyAlignment="1" applyProtection="1">
      <alignment horizontal="center"/>
      <protection locked="0"/>
    </xf>
    <xf numFmtId="0" fontId="1" fillId="3" borderId="24" xfId="0" applyFont="1" applyFill="1" applyBorder="1" applyAlignment="1" applyProtection="1">
      <alignment horizontal="center"/>
      <protection locked="0"/>
    </xf>
  </cellXfs>
  <cellStyles count="7">
    <cellStyle name="Lien hypertexte" xfId="6" builtinId="8"/>
    <cellStyle name="Milliers" xfId="5" builtinId="3"/>
    <cellStyle name="Monétaire" xfId="2" builtinId="4"/>
    <cellStyle name="Normal" xfId="0" builtinId="0"/>
    <cellStyle name="Pourcentage" xfId="3" builtinId="5"/>
    <cellStyle name="premier rang" xfId="4" xr:uid="{E85A6A12-C3AE-4F89-9704-C4A0F2275026}"/>
    <cellStyle name="Vide" xfId="1" xr:uid="{56DBABD6-78C0-4EFA-A329-FD57417DBBF5}"/>
  </cellStyles>
  <dxfs count="190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theme="1"/>
      </font>
      <fill>
        <patternFill>
          <bgColor theme="3" tint="0.89996032593768116"/>
        </patternFill>
      </fill>
    </dxf>
    <dxf>
      <font>
        <color theme="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auto="1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89996032593768116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theme="1"/>
      </font>
    </dxf>
    <dxf>
      <font>
        <color theme="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EEB7"/>
      <color rgb="FFDAE9F8"/>
      <color rgb="FF0000FF"/>
      <color rgb="FFD9D9D9"/>
      <color rgb="FF0070C0"/>
      <color rgb="FF002060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microsoft.com/office/2017/06/relationships/rdRichValueTypes" Target="richData/rdRichValueTypes.xml"/><Relationship Id="rId30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p91629\AppData\Local\Microsoft\Olk\Attachments\ooa-1885fae2-a848-4ade-878b-6bbd911b42d0\4bad2dcf13d133f2a30a1746a888349c61bb2a8225e1dfa530b0b08b85587752\Fichier-de-participation-SGE.xlsx" TargetMode="External"/><Relationship Id="rId1" Type="http://schemas.openxmlformats.org/officeDocument/2006/relationships/externalLinkPath" Target="file:///C:\Users\bp91629\AppData\Local\Microsoft\Olk\Attachments\ooa-1885fae2-a848-4ade-878b-6bbd911b42d0\4bad2dcf13d133f2a30a1746a888349c61bb2a8225e1dfa530b0b08b85587752\Fichier-de-participation-S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Menu"/>
      <sheetName val="Réservé HQ"/>
      <sheetName val="Inscription"/>
      <sheetName val="Sommaire"/>
      <sheetName val="Anticipé"/>
      <sheetName val="Mois 3"/>
      <sheetName val="Mois 9"/>
      <sheetName val="Mois 15"/>
      <sheetName val="Mois 27"/>
      <sheetName val="Mois 39"/>
      <sheetName val="Mois 51"/>
      <sheetName val="Mois 63"/>
      <sheetName val="Mois 75"/>
      <sheetName val="ISO 50001"/>
      <sheetName val="Perfo. - 1"/>
      <sheetName val="Perfo. - 2"/>
      <sheetName val="Perfo. - 3"/>
      <sheetName val="Perfo. - 4"/>
      <sheetName val="Perfo. - 5"/>
    </sheetNames>
    <sheetDataSet>
      <sheetData sheetId="0"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6">
          <cell r="F36">
            <v>0</v>
          </cell>
        </row>
        <row r="37">
          <cell r="F3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FD8445-62A1-4337-BBB7-02433D96CD1F}" name="Tableau3" displayName="Tableau3" ref="B42:C43" totalsRowShown="0">
  <autoFilter ref="B42:C43" xr:uid="{DFFD8445-62A1-4337-BBB7-02433D96CD1F}"/>
  <tableColumns count="2">
    <tableColumn id="2" xr3:uid="{3583DC05-CB7E-4145-81DF-509FE379EC43}" name="Appui ($/m³)"/>
    <tableColumn id="3" xr3:uid="{AD5C2F18-6EB5-4E69-A342-42E4112655B1}" name="Maxim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fficaciteenergetique@energir.com" TargetMode="External"/><Relationship Id="rId1" Type="http://schemas.openxmlformats.org/officeDocument/2006/relationships/hyperlink" Target="mailto:ProgrammeSGE@hydroquebec.com?subject=Demande%20de%20participation%20Programme%20SGE%20-%20NOM_ENTREPRISE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12A24-8738-43A5-A6C1-513CBE99B5C2}">
  <sheetPr codeName="Feuil2">
    <tabColor theme="8" tint="0.79998168889431442"/>
    <pageSetUpPr fitToPage="1"/>
  </sheetPr>
  <dimension ref="A1:E31"/>
  <sheetViews>
    <sheetView showGridLines="0" view="pageLayout" zoomScale="115" zoomScaleNormal="100" zoomScalePageLayoutView="115" workbookViewId="0">
      <selection activeCell="B34" sqref="B34"/>
    </sheetView>
  </sheetViews>
  <sheetFormatPr baseColWidth="10" defaultColWidth="11.453125" defaultRowHeight="14.5" x14ac:dyDescent="0.35"/>
  <cols>
    <col min="1" max="1" width="1.81640625" customWidth="1"/>
    <col min="2" max="2" width="55.453125" customWidth="1"/>
    <col min="3" max="3" width="16.54296875" customWidth="1"/>
    <col min="4" max="4" width="14.26953125" customWidth="1"/>
    <col min="5" max="5" width="5.26953125" customWidth="1"/>
  </cols>
  <sheetData>
    <row r="1" spans="1:5" ht="28.9" customHeight="1" thickBot="1" x14ac:dyDescent="0.4">
      <c r="A1" s="27"/>
      <c r="B1" s="193" t="s">
        <v>82</v>
      </c>
      <c r="C1" s="193"/>
      <c r="E1" s="17"/>
    </row>
    <row r="2" spans="1:5" ht="21" customHeight="1" x14ac:dyDescent="0.35">
      <c r="A2" s="35"/>
      <c r="B2" s="65" t="s">
        <v>101</v>
      </c>
      <c r="C2" s="4"/>
      <c r="D2" s="48"/>
      <c r="E2" s="17"/>
    </row>
    <row r="3" spans="1:5" ht="21" customHeight="1" x14ac:dyDescent="0.35">
      <c r="A3" s="35"/>
      <c r="B3" s="66" t="s">
        <v>157</v>
      </c>
      <c r="C3" s="5"/>
      <c r="E3" s="17"/>
    </row>
    <row r="4" spans="1:5" ht="21.65" customHeight="1" x14ac:dyDescent="0.35">
      <c r="B4" s="114"/>
      <c r="E4" s="29"/>
    </row>
    <row r="5" spans="1:5" ht="21.65" customHeight="1" x14ac:dyDescent="0.35">
      <c r="B5" s="66" t="s">
        <v>158</v>
      </c>
      <c r="C5" s="164"/>
      <c r="E5" s="29"/>
    </row>
    <row r="6" spans="1:5" ht="21.65" customHeight="1" x14ac:dyDescent="0.35">
      <c r="B6" s="66" t="s">
        <v>159</v>
      </c>
      <c r="C6" s="166">
        <f>C5*37.9/1000</f>
        <v>0</v>
      </c>
      <c r="E6" s="29"/>
    </row>
    <row r="7" spans="1:5" ht="21.65" customHeight="1" x14ac:dyDescent="0.35">
      <c r="B7" s="165"/>
      <c r="E7" s="29"/>
    </row>
    <row r="8" spans="1:5" ht="21.65" customHeight="1" x14ac:dyDescent="0.35">
      <c r="B8" s="114"/>
      <c r="C8" s="29"/>
      <c r="E8" s="29"/>
    </row>
    <row r="9" spans="1:5" ht="21.65" customHeight="1" thickBot="1" x14ac:dyDescent="0.4">
      <c r="A9" s="27"/>
      <c r="B9" s="193" t="s">
        <v>173</v>
      </c>
      <c r="C9" s="193"/>
      <c r="D9" s="193"/>
      <c r="E9" s="27"/>
    </row>
    <row r="10" spans="1:5" ht="21" customHeight="1" x14ac:dyDescent="0.35">
      <c r="B10" s="66" t="s">
        <v>102</v>
      </c>
      <c r="C10" s="20"/>
      <c r="D10" s="194">
        <f>SUM(C10:C12)</f>
        <v>0</v>
      </c>
      <c r="E10" s="27"/>
    </row>
    <row r="11" spans="1:5" ht="21" customHeight="1" x14ac:dyDescent="0.35">
      <c r="B11" s="66" t="s">
        <v>33</v>
      </c>
      <c r="C11" s="19"/>
      <c r="D11" s="194"/>
      <c r="E11" s="27"/>
    </row>
    <row r="12" spans="1:5" ht="21" customHeight="1" x14ac:dyDescent="0.35">
      <c r="B12" s="66" t="s">
        <v>34</v>
      </c>
      <c r="C12" s="19"/>
      <c r="D12" s="195"/>
      <c r="E12" s="27"/>
    </row>
    <row r="13" spans="1:5" ht="40.5" customHeight="1" x14ac:dyDescent="0.35">
      <c r="B13" s="67" t="s">
        <v>150</v>
      </c>
      <c r="C13" s="196" t="s">
        <v>105</v>
      </c>
      <c r="D13" s="197"/>
      <c r="E13" s="27"/>
    </row>
    <row r="14" spans="1:5" x14ac:dyDescent="0.35">
      <c r="A14" s="27"/>
      <c r="B14" s="27"/>
      <c r="C14" s="27"/>
      <c r="D14" s="27"/>
      <c r="E14" s="27"/>
    </row>
    <row r="15" spans="1:5" x14ac:dyDescent="0.35">
      <c r="A15" s="27"/>
      <c r="B15" s="27"/>
      <c r="C15" s="27"/>
      <c r="D15" s="27"/>
      <c r="E15" s="27"/>
    </row>
    <row r="16" spans="1:5" ht="15" thickBot="1" x14ac:dyDescent="0.4">
      <c r="A16" s="27"/>
      <c r="B16" s="193" t="s">
        <v>149</v>
      </c>
      <c r="C16" s="193"/>
      <c r="D16" s="193"/>
      <c r="E16" s="27"/>
    </row>
    <row r="17" spans="1:5" x14ac:dyDescent="0.35">
      <c r="A17" s="27"/>
      <c r="B17" s="155" t="s">
        <v>147</v>
      </c>
      <c r="C17" s="160"/>
      <c r="D17" s="161" t="str">
        <f>IF(Anticipé!A18&lt;&gt;"","Oui","Non")</f>
        <v>Non</v>
      </c>
      <c r="E17" s="27"/>
    </row>
    <row r="18" spans="1:5" x14ac:dyDescent="0.35">
      <c r="B18" s="157" t="s">
        <v>148</v>
      </c>
      <c r="C18" s="150"/>
      <c r="D18" s="151" t="str">
        <f>IF('Mois 9'!E32=0,"Oui","Non")</f>
        <v>Oui</v>
      </c>
    </row>
    <row r="19" spans="1:5" x14ac:dyDescent="0.35">
      <c r="B19" s="158" t="str" cm="1">
        <f t="array" ref="B19">_xlfn.IFS(D18="","",D18="Oui","",D18="Non","Si non, un délai est-il octoyé au client (6 mois) ?")</f>
        <v/>
      </c>
      <c r="C19" s="150"/>
      <c r="D19" s="159"/>
    </row>
    <row r="20" spans="1:5" x14ac:dyDescent="0.35">
      <c r="B20" s="155" t="str" cm="1">
        <f t="array" ref="B20">_xlfn.IFS(D18="","",D18="Oui","",D18="Non","Un remboursement doit être demandé au participant pour l'AF anticipé ? ")</f>
        <v/>
      </c>
      <c r="C20" s="124"/>
      <c r="D20" s="156" t="str" cm="1">
        <f t="array" ref="D20">_xlfn.IFS(D19="","",D19="Non","Oui",AND(D19="Oui",'Mois 15'!E32=0),"Non",AND(D19="Oui",'Mois 15'!E32&gt;0),"Oui")</f>
        <v/>
      </c>
    </row>
    <row r="23" spans="1:5" ht="15" thickBot="1" x14ac:dyDescent="0.4">
      <c r="A23" s="198" t="s">
        <v>126</v>
      </c>
      <c r="B23" s="198"/>
      <c r="C23" s="198"/>
      <c r="D23" s="198"/>
      <c r="E23" s="198"/>
    </row>
    <row r="24" spans="1:5" x14ac:dyDescent="0.35">
      <c r="A24" s="17"/>
      <c r="B24" s="17"/>
      <c r="C24" s="17"/>
      <c r="D24" s="17"/>
      <c r="E24" s="17"/>
    </row>
    <row r="25" spans="1:5" x14ac:dyDescent="0.35">
      <c r="B25" s="104" t="s">
        <v>1</v>
      </c>
      <c r="C25" s="105" t="str">
        <f>IF('Demande d''admissibilité'!A5="","",'Demande d''admissibilité'!A5)</f>
        <v/>
      </c>
    </row>
    <row r="26" spans="1:5" x14ac:dyDescent="0.35">
      <c r="B26" s="106" t="s">
        <v>6</v>
      </c>
      <c r="C26" s="107" t="str">
        <f>IF('Demande d''admissibilité'!A10="","",'Demande d''admissibilité'!A10)</f>
        <v/>
      </c>
    </row>
    <row r="27" spans="1:5" x14ac:dyDescent="0.35">
      <c r="B27" s="106" t="s">
        <v>123</v>
      </c>
      <c r="C27" s="108" t="str">
        <f>IF('Demande d''admissibilité'!A12="","",'Demande d''admissibilité'!A12)</f>
        <v/>
      </c>
    </row>
    <row r="28" spans="1:5" x14ac:dyDescent="0.35">
      <c r="B28" s="106" t="s">
        <v>124</v>
      </c>
      <c r="C28" s="108" t="str">
        <f>IF('Demande d''admissibilité'!F12="","",'Demande d''admissibilité'!F12)</f>
        <v/>
      </c>
    </row>
    <row r="29" spans="1:5" x14ac:dyDescent="0.35">
      <c r="B29" s="106" t="s">
        <v>125</v>
      </c>
      <c r="C29" s="108" t="str">
        <f>IF('Demande d''admissibilité'!J12="","",'Demande d''admissibilité'!J12)</f>
        <v/>
      </c>
    </row>
    <row r="30" spans="1:5" x14ac:dyDescent="0.35">
      <c r="B30" s="106" t="s">
        <v>101</v>
      </c>
      <c r="C30" s="109" t="str">
        <f>IF(C2="","",C2)</f>
        <v/>
      </c>
    </row>
    <row r="31" spans="1:5" x14ac:dyDescent="0.35">
      <c r="B31" s="110" t="s">
        <v>191</v>
      </c>
      <c r="C31" s="15" t="str">
        <f>IF(C3="","",C3)</f>
        <v/>
      </c>
    </row>
  </sheetData>
  <sheetProtection formatRows="0"/>
  <mergeCells count="6">
    <mergeCell ref="B1:C1"/>
    <mergeCell ref="D10:D12"/>
    <mergeCell ref="C13:D13"/>
    <mergeCell ref="B9:D9"/>
    <mergeCell ref="A23:E23"/>
    <mergeCell ref="B16:D16"/>
  </mergeCells>
  <phoneticPr fontId="20" type="noConversion"/>
  <conditionalFormatting sqref="B19:B20">
    <cfRule type="expression" dxfId="189" priority="1">
      <formula>IF($D$18="Oui","")</formula>
    </cfRule>
  </conditionalFormatting>
  <conditionalFormatting sqref="C2:C3 C5:C6 C10:C13">
    <cfRule type="containsBlanks" dxfId="188" priority="3">
      <formula>LEN(TRIM(C2))=0</formula>
    </cfRule>
  </conditionalFormatting>
  <conditionalFormatting sqref="C5:C6 C10:C13">
    <cfRule type="expression" dxfId="187" priority="22">
      <formula>C5 = ""</formula>
    </cfRule>
  </conditionalFormatting>
  <dataValidations disablePrompts="1" count="2">
    <dataValidation type="date" allowBlank="1" showInputMessage="1" showErrorMessage="1" sqref="C2" xr:uid="{21BFBDAD-7C8C-4CCC-A445-7E9B16EBCCFB}">
      <formula1>45658</formula1>
      <formula2>54789</formula2>
    </dataValidation>
    <dataValidation type="list" allowBlank="1" showInputMessage="1" showErrorMessage="1" sqref="D19" xr:uid="{E8B990D2-3C39-4170-AA91-F89DD72E7A8D}">
      <formula1>"Oui,Non"</formula1>
    </dataValidation>
  </dataValidations>
  <pageMargins left="0.5" right="0.5" top="1" bottom="1" header="0.3" footer="0.3"/>
  <pageSetup fitToHeight="0" orientation="portrait" r:id="rId1"/>
  <headerFooter>
    <oddHeader>&amp;L&amp;G&amp;R&amp;"Arial,Gras"&amp;12Section réservée à l'Administration d'Énergir
&amp;"Arial,Normal"&amp;11Programme Système de gestion de l'énergie</oddHeader>
    <oddFooter>&amp;L&amp;"Arial,Normal"
&amp;6Section réservée à l'Administration d'Hydro-Québec -  Programme Système de gestion de l'énergie   (2026-01)&amp;R&amp;"Arial,Normal"&amp;6&amp;P/&amp;N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2EDB-5867-4A91-877A-2864749F797D}">
  <sheetPr codeName="Feuil55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8.1796875" customWidth="1"/>
    <col min="4" max="4" width="19.54296875" customWidth="1"/>
    <col min="5" max="5" width="16.81640625" style="2" customWidth="1"/>
    <col min="6" max="6" width="18.81640625" style="2" customWidth="1"/>
    <col min="7" max="7" width="21.54296875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7"/>
      <c r="G7" s="62" t="s">
        <v>69</v>
      </c>
    </row>
    <row r="8" spans="1:7" ht="13.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8"/>
      <c r="G8" s="69">
        <f>'Onglet Énergir'!C2</f>
        <v>0</v>
      </c>
    </row>
    <row r="9" spans="1:7" ht="12" customHeight="1" x14ac:dyDescent="0.35">
      <c r="A9" s="390" t="s">
        <v>103</v>
      </c>
      <c r="B9" s="390"/>
      <c r="C9" s="390"/>
      <c r="D9" s="390"/>
      <c r="E9" s="390"/>
      <c r="F9" s="282" t="s">
        <v>75</v>
      </c>
      <c r="G9" s="282"/>
    </row>
    <row r="10" spans="1:7" ht="1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0"/>
      <c r="C12" s="410" t="s">
        <v>57</v>
      </c>
      <c r="D12" s="410"/>
      <c r="E12" s="190"/>
      <c r="F12" s="331" t="s">
        <v>130</v>
      </c>
      <c r="G12" s="332"/>
    </row>
    <row r="13" spans="1:7" ht="15" customHeight="1" x14ac:dyDescent="0.35">
      <c r="A13" s="411">
        <f>'Mois 27'!C13</f>
        <v>0</v>
      </c>
      <c r="B13" s="411"/>
      <c r="C13" s="412"/>
      <c r="D13" s="412"/>
      <c r="E13" s="39"/>
      <c r="F13" s="333">
        <f>IF(G8&lt;&gt;0,EDATE(G8,39),0)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21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21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198"/>
      <c r="C18" s="198"/>
      <c r="D18" s="198"/>
      <c r="E18" s="198"/>
      <c r="F18" s="198"/>
      <c r="G18" s="198"/>
    </row>
    <row r="19" spans="1:7" ht="12" customHeight="1" x14ac:dyDescent="0.35">
      <c r="A19" s="101"/>
      <c r="B19" s="102"/>
      <c r="C19" s="460" t="e" vm="2">
        <v>#VALUE!</v>
      </c>
      <c r="D19" s="460"/>
      <c r="E19" s="102"/>
      <c r="F19" s="401"/>
      <c r="G19" s="401"/>
    </row>
    <row r="20" spans="1:7" ht="23.15" customHeight="1" x14ac:dyDescent="0.35">
      <c r="A20" s="167"/>
      <c r="B20" s="376" t="s">
        <v>104</v>
      </c>
      <c r="C20" s="372" t="s">
        <v>162</v>
      </c>
      <c r="D20" s="373"/>
      <c r="E20" s="376" t="s">
        <v>188</v>
      </c>
      <c r="F20" s="372" t="s">
        <v>164</v>
      </c>
      <c r="G20" s="405"/>
    </row>
    <row r="21" spans="1:7" ht="17" customHeight="1" x14ac:dyDescent="0.35">
      <c r="A21" s="103"/>
      <c r="B21" s="376"/>
      <c r="C21" s="374"/>
      <c r="D21" s="375"/>
      <c r="E21" s="376"/>
      <c r="F21" s="374"/>
      <c r="G21" s="406"/>
    </row>
    <row r="22" spans="1:7" ht="17.25" customHeight="1" x14ac:dyDescent="0.35">
      <c r="A22" s="76" t="s">
        <v>72</v>
      </c>
      <c r="B22" s="181"/>
      <c r="C22" s="180">
        <f>'Mois 27'!F22</f>
        <v>0</v>
      </c>
      <c r="D22" s="403">
        <f>'Mois 27'!G22</f>
        <v>175000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03">
        <f>D22-MIN(D22,E22)</f>
        <v>175000</v>
      </c>
    </row>
    <row r="23" spans="1:7" ht="17.25" customHeight="1" x14ac:dyDescent="0.35">
      <c r="A23" s="76" t="s">
        <v>58</v>
      </c>
      <c r="B23" s="179"/>
      <c r="C23" s="180">
        <f>'Mois 27'!F23</f>
        <v>70000</v>
      </c>
      <c r="D23" s="403"/>
      <c r="E23" s="403"/>
      <c r="F23" s="180">
        <f>C23-MIN(C23,B23*0.75)</f>
        <v>70000</v>
      </c>
      <c r="G23" s="403"/>
    </row>
    <row r="24" spans="1:7" ht="17.25" customHeight="1" x14ac:dyDescent="0.35">
      <c r="A24" s="76" t="s">
        <v>59</v>
      </c>
      <c r="B24" s="179"/>
      <c r="C24" s="180">
        <f>'Mois 27'!F24</f>
        <v>70000</v>
      </c>
      <c r="D24" s="403"/>
      <c r="E24" s="403"/>
      <c r="F24" s="180">
        <f>C24-MIN(C24,B24*0.75)</f>
        <v>70000</v>
      </c>
      <c r="G24" s="403"/>
    </row>
    <row r="25" spans="1:7" ht="17.25" customHeight="1" x14ac:dyDescent="0.35">
      <c r="A25" s="76" t="s">
        <v>60</v>
      </c>
      <c r="B25" s="179"/>
      <c r="C25" s="180">
        <f>'Mois 27'!F25</f>
        <v>25000</v>
      </c>
      <c r="D25" s="403"/>
      <c r="E25" s="403"/>
      <c r="F25" s="180">
        <f>C25-MIN(C25,B25*0.75)</f>
        <v>25000</v>
      </c>
      <c r="G25" s="403"/>
    </row>
    <row r="26" spans="1:7" ht="17.25" customHeight="1" x14ac:dyDescent="0.35">
      <c r="A26" s="77" t="s">
        <v>61</v>
      </c>
      <c r="B26" s="189"/>
      <c r="C26" s="185">
        <f>'Mois 27'!F26</f>
        <v>25000</v>
      </c>
      <c r="D26" s="423"/>
      <c r="E26" s="423"/>
      <c r="F26" s="185">
        <f>C26-MIN(C26,'Paramètres programme'!D35,B26*0.75)</f>
        <v>25000</v>
      </c>
      <c r="G26" s="423"/>
    </row>
    <row r="27" spans="1:7" ht="17.25" customHeight="1" x14ac:dyDescent="0.35">
      <c r="A27" s="78" t="s">
        <v>54</v>
      </c>
      <c r="B27" s="184">
        <f>SUM(B22:B26)</f>
        <v>0</v>
      </c>
      <c r="C27" s="187"/>
      <c r="D27" s="184">
        <f>SUM(D22:D26)</f>
        <v>175000</v>
      </c>
      <c r="E27" s="184">
        <f>SUM(E22:E26)</f>
        <v>0</v>
      </c>
      <c r="F27" s="187"/>
      <c r="G27" s="184">
        <f>SUM(G22:G26)</f>
        <v>175000</v>
      </c>
    </row>
    <row r="28" spans="1:7" ht="17.25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2"/>
      <c r="C29" s="392"/>
      <c r="D29" s="392"/>
      <c r="E29" s="392"/>
      <c r="F29" s="392"/>
      <c r="G29" s="392"/>
    </row>
    <row r="30" spans="1:7" s="3" customFormat="1" ht="18" customHeight="1" x14ac:dyDescent="0.35">
      <c r="A30" s="397" t="s">
        <v>171</v>
      </c>
      <c r="B30" s="397"/>
      <c r="C30" s="397"/>
      <c r="D30" s="397"/>
      <c r="E30" s="79">
        <f>'Mois 27'!E32</f>
        <v>0</v>
      </c>
      <c r="F30" s="407" t="s">
        <v>118</v>
      </c>
      <c r="G30" s="407"/>
    </row>
    <row r="31" spans="1:7" ht="21" customHeight="1" x14ac:dyDescent="0.35">
      <c r="A31" s="394" t="s">
        <v>166</v>
      </c>
      <c r="B31" s="394"/>
      <c r="C31" s="394"/>
      <c r="D31" s="394"/>
      <c r="E31" s="79">
        <f>IF(E27&gt;E30,E27-E30,0)</f>
        <v>0</v>
      </c>
      <c r="F31" s="407" t="s">
        <v>119</v>
      </c>
      <c r="G31" s="407"/>
    </row>
    <row r="32" spans="1:7" s="3" customFormat="1" ht="18" customHeight="1" x14ac:dyDescent="0.35">
      <c r="A32" s="397" t="s">
        <v>172</v>
      </c>
      <c r="B32" s="398"/>
      <c r="C32" s="398"/>
      <c r="D32" s="399"/>
      <c r="E32" s="173">
        <f>IF(E31&gt;0,0,E30-E27)</f>
        <v>0</v>
      </c>
      <c r="F32" s="407" t="s">
        <v>120</v>
      </c>
      <c r="G32" s="408"/>
    </row>
  </sheetData>
  <sheetProtection algorithmName="SHA-512" hashValue="Y/68+WtJnHBpkHAth85klxO7y/tQE3ThjoGZHWCmAJggxP1n+tchXJWcRBTqL2VYE333vwZYMD9mCzsB5KZfmg==" saltValue="FurccSTh8/xNp9BEuwed3A==" spinCount="100000" sheet="1" formatRows="0" selectLockedCells="1"/>
  <mergeCells count="39">
    <mergeCell ref="F32:G32"/>
    <mergeCell ref="A32:D32"/>
    <mergeCell ref="B28:G28"/>
    <mergeCell ref="A31:D31"/>
    <mergeCell ref="F31:G31"/>
    <mergeCell ref="A29:G29"/>
    <mergeCell ref="A30:D30"/>
    <mergeCell ref="F30:G30"/>
    <mergeCell ref="A10:E10"/>
    <mergeCell ref="F10:G10"/>
    <mergeCell ref="A11:G11"/>
    <mergeCell ref="D22:D26"/>
    <mergeCell ref="G22:G26"/>
    <mergeCell ref="E22:E26"/>
    <mergeCell ref="A16:B16"/>
    <mergeCell ref="C16:G16"/>
    <mergeCell ref="A17:G17"/>
    <mergeCell ref="A18:G18"/>
    <mergeCell ref="C19:D19"/>
    <mergeCell ref="F19:G19"/>
    <mergeCell ref="A9:E9"/>
    <mergeCell ref="F9:G9"/>
    <mergeCell ref="A6:G6"/>
    <mergeCell ref="A7:D7"/>
    <mergeCell ref="E7:F7"/>
    <mergeCell ref="A8:D8"/>
    <mergeCell ref="E8:F8"/>
    <mergeCell ref="A12:B12"/>
    <mergeCell ref="C12:D12"/>
    <mergeCell ref="F12:G12"/>
    <mergeCell ref="A13:B13"/>
    <mergeCell ref="C20:D21"/>
    <mergeCell ref="F20:G21"/>
    <mergeCell ref="B20:B21"/>
    <mergeCell ref="E20:E21"/>
    <mergeCell ref="C13:D13"/>
    <mergeCell ref="F13:G13"/>
    <mergeCell ref="A14:G14"/>
    <mergeCell ref="A15:F15"/>
  </mergeCells>
  <conditionalFormatting sqref="A8 E8">
    <cfRule type="expression" dxfId="98" priority="16">
      <formula>A8 = ""</formula>
    </cfRule>
  </conditionalFormatting>
  <conditionalFormatting sqref="B23:B27">
    <cfRule type="expression" dxfId="97" priority="4">
      <formula xml:space="preserve"> B23 =""</formula>
    </cfRule>
  </conditionalFormatting>
  <conditionalFormatting sqref="C13">
    <cfRule type="expression" dxfId="96" priority="18">
      <formula xml:space="preserve"> E13 =""</formula>
    </cfRule>
  </conditionalFormatting>
  <conditionalFormatting sqref="C22:C25">
    <cfRule type="expression" dxfId="95" priority="12">
      <formula xml:space="preserve"> C22 =""</formula>
    </cfRule>
  </conditionalFormatting>
  <conditionalFormatting sqref="C16:G16">
    <cfRule type="expression" dxfId="94" priority="19">
      <formula xml:space="preserve"> C16 = ""</formula>
    </cfRule>
  </conditionalFormatting>
  <conditionalFormatting sqref="D22:E22 G22 F23:F25">
    <cfRule type="expression" dxfId="93" priority="10">
      <formula xml:space="preserve"> D22 =""</formula>
    </cfRule>
  </conditionalFormatting>
  <conditionalFormatting sqref="D27:E27">
    <cfRule type="expression" dxfId="92" priority="7">
      <formula xml:space="preserve"> D27 =""</formula>
    </cfRule>
  </conditionalFormatting>
  <conditionalFormatting sqref="E12">
    <cfRule type="expression" dxfId="91" priority="22">
      <formula>$A$13&lt;$F$8</formula>
    </cfRule>
  </conditionalFormatting>
  <conditionalFormatting sqref="E30:E32">
    <cfRule type="expression" dxfId="89" priority="2">
      <formula xml:space="preserve"> E30 =""</formula>
    </cfRule>
  </conditionalFormatting>
  <conditionalFormatting sqref="F26">
    <cfRule type="cellIs" dxfId="88" priority="14" operator="equal">
      <formula>0</formula>
    </cfRule>
  </conditionalFormatting>
  <conditionalFormatting sqref="G15">
    <cfRule type="expression" dxfId="87" priority="20">
      <formula>G15 = ""</formula>
    </cfRule>
  </conditionalFormatting>
  <conditionalFormatting sqref="G27">
    <cfRule type="expression" dxfId="86" priority="1">
      <formula xml:space="preserve"> G27 =""</formula>
    </cfRule>
  </conditionalFormatting>
  <dataValidations count="3">
    <dataValidation type="date" allowBlank="1" showInputMessage="1" showErrorMessage="1" sqref="C13:D13" xr:uid="{25C259D2-F483-4170-8283-3268B44AFCD9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FBCD28A9-DC2E-4671-AEF7-0020DC39DFA0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" sqref="C19:D19" xr:uid="{BE04A4ED-F49F-41C6-8998-A41BA4C2B19A}"/>
  </dataValidations>
  <pageMargins left="0.51181102362204722" right="0.51181102362204722" top="0.21527777777777779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39&amp;Xe&amp;X mois
&amp;"Arial,Normal"&amp;11Programme Système de gestion de l'énergie&amp;"Arial,Gras"&amp;12
</oddHeader>
    <oddFooter>&amp;L&amp;"Arial,Normal"&amp;6Formulaire - Demande d'appuis financiers au 39&amp;Xe&amp;X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595C610D-5FA2-45FD-833A-9AC772367AC4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7AC4B0D-501E-4B97-B6F7-1CC0AE0A24D6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89424-97EA-4755-9983-1FF636F98754}">
  <sheetPr codeName="Feuil56">
    <tabColor theme="3" tint="0.89999084444715716"/>
    <pageSetUpPr fitToPage="1"/>
  </sheetPr>
  <dimension ref="A6:G32"/>
  <sheetViews>
    <sheetView showGridLines="0" view="pageLayout" zoomScaleNormal="100" workbookViewId="0">
      <selection activeCell="B24" sqref="B24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8.1796875" customWidth="1"/>
    <col min="4" max="4" width="19.54296875" customWidth="1"/>
    <col min="5" max="5" width="16.7265625" style="2" customWidth="1"/>
    <col min="6" max="6" width="17.453125" style="2" customWidth="1"/>
    <col min="7" max="7" width="24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9"/>
      <c r="G7" s="62" t="s">
        <v>69</v>
      </c>
    </row>
    <row r="8" spans="1:7" ht="13.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9"/>
      <c r="G8" s="69">
        <f>'Onglet Énergir'!C2</f>
        <v>0</v>
      </c>
    </row>
    <row r="9" spans="1:7" ht="12" customHeight="1" x14ac:dyDescent="0.35">
      <c r="A9" s="390" t="s">
        <v>103</v>
      </c>
      <c r="B9" s="413"/>
      <c r="C9" s="413"/>
      <c r="D9" s="413"/>
      <c r="E9" s="414"/>
      <c r="F9" s="282" t="s">
        <v>75</v>
      </c>
      <c r="G9" s="282"/>
    </row>
    <row r="10" spans="1:7" ht="12.6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5"/>
      <c r="C12" s="410" t="s">
        <v>57</v>
      </c>
      <c r="D12" s="415"/>
      <c r="E12" s="190"/>
      <c r="F12" s="331" t="s">
        <v>130</v>
      </c>
      <c r="G12" s="332"/>
    </row>
    <row r="13" spans="1:7" ht="15" customHeight="1" x14ac:dyDescent="0.35">
      <c r="A13" s="411">
        <f>'Mois 39'!C13</f>
        <v>0</v>
      </c>
      <c r="B13" s="416"/>
      <c r="C13" s="412"/>
      <c r="D13" s="417"/>
      <c r="E13" s="39"/>
      <c r="F13" s="333">
        <f>IF(G8&lt;&gt;0,EDATE(G8,51),0)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21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21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418"/>
      <c r="C18" s="418"/>
      <c r="D18" s="418"/>
      <c r="E18" s="418"/>
      <c r="F18" s="418"/>
      <c r="G18" s="418"/>
    </row>
    <row r="19" spans="1:7" ht="12" customHeight="1" x14ac:dyDescent="0.35">
      <c r="A19" s="101"/>
      <c r="B19" s="102"/>
      <c r="C19" s="460" t="e" vm="2">
        <v>#VALUE!</v>
      </c>
      <c r="D19" s="461"/>
      <c r="E19" s="102"/>
      <c r="F19" s="401"/>
      <c r="G19" s="419"/>
    </row>
    <row r="20" spans="1:7" ht="25.5" customHeight="1" x14ac:dyDescent="0.35">
      <c r="A20" s="167"/>
      <c r="B20" s="376" t="s">
        <v>104</v>
      </c>
      <c r="C20" s="372" t="s">
        <v>162</v>
      </c>
      <c r="D20" s="373"/>
      <c r="E20" s="376" t="s">
        <v>188</v>
      </c>
      <c r="F20" s="372" t="s">
        <v>164</v>
      </c>
      <c r="G20" s="373"/>
    </row>
    <row r="21" spans="1:7" ht="17" customHeight="1" x14ac:dyDescent="0.35">
      <c r="A21" s="103"/>
      <c r="B21" s="377"/>
      <c r="C21" s="374"/>
      <c r="D21" s="375"/>
      <c r="E21" s="377"/>
      <c r="F21" s="374"/>
      <c r="G21" s="375"/>
    </row>
    <row r="22" spans="1:7" ht="17.25" customHeight="1" x14ac:dyDescent="0.35">
      <c r="A22" s="76" t="s">
        <v>72</v>
      </c>
      <c r="B22" s="181"/>
      <c r="C22" s="180">
        <f>'Mois 39'!F22</f>
        <v>0</v>
      </c>
      <c r="D22" s="403">
        <f>'Mois 39'!G22</f>
        <v>175000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03">
        <f>D22-MIN(D22,E22)</f>
        <v>175000</v>
      </c>
    </row>
    <row r="23" spans="1:7" ht="17.25" customHeight="1" x14ac:dyDescent="0.35">
      <c r="A23" s="76" t="s">
        <v>58</v>
      </c>
      <c r="B23" s="179"/>
      <c r="C23" s="180">
        <f>'Mois 39'!F23</f>
        <v>70000</v>
      </c>
      <c r="D23" s="420"/>
      <c r="E23" s="420"/>
      <c r="F23" s="180">
        <f>C23-MIN(C23,B23*0.75)</f>
        <v>70000</v>
      </c>
      <c r="G23" s="420"/>
    </row>
    <row r="24" spans="1:7" ht="17.25" customHeight="1" x14ac:dyDescent="0.35">
      <c r="A24" s="76" t="s">
        <v>59</v>
      </c>
      <c r="B24" s="179"/>
      <c r="C24" s="180">
        <f>'Mois 39'!F24</f>
        <v>70000</v>
      </c>
      <c r="D24" s="420"/>
      <c r="E24" s="420"/>
      <c r="F24" s="180">
        <f>C24-MIN(C24,B24*0.75)</f>
        <v>70000</v>
      </c>
      <c r="G24" s="420"/>
    </row>
    <row r="25" spans="1:7" ht="17.25" customHeight="1" x14ac:dyDescent="0.35">
      <c r="A25" s="76" t="s">
        <v>60</v>
      </c>
      <c r="B25" s="179"/>
      <c r="C25" s="180">
        <f>'Mois 39'!F25</f>
        <v>25000</v>
      </c>
      <c r="D25" s="420"/>
      <c r="E25" s="420"/>
      <c r="F25" s="180">
        <f>C25-MIN(C25,B25*0.75)</f>
        <v>25000</v>
      </c>
      <c r="G25" s="420"/>
    </row>
    <row r="26" spans="1:7" ht="17.25" customHeight="1" x14ac:dyDescent="0.35">
      <c r="A26" s="77" t="s">
        <v>61</v>
      </c>
      <c r="B26" s="189"/>
      <c r="C26" s="185">
        <f>'Mois 39'!C26</f>
        <v>25000</v>
      </c>
      <c r="D26" s="421"/>
      <c r="E26" s="421"/>
      <c r="F26" s="185">
        <f>C26-MIN(C26,'Paramètres programme'!D35,B26*0.75)</f>
        <v>25000</v>
      </c>
      <c r="G26" s="421"/>
    </row>
    <row r="27" spans="1:7" ht="17.25" customHeight="1" x14ac:dyDescent="0.35">
      <c r="A27" s="78" t="s">
        <v>54</v>
      </c>
      <c r="B27" s="184">
        <f>SUM(B22:B26)</f>
        <v>0</v>
      </c>
      <c r="C27" s="187"/>
      <c r="D27" s="184">
        <f>SUM(D22:D26)</f>
        <v>175000</v>
      </c>
      <c r="E27" s="184">
        <f>SUM(E22:E26)</f>
        <v>0</v>
      </c>
      <c r="F27" s="187"/>
      <c r="G27" s="184">
        <f>SUM(G22:G26)</f>
        <v>175000</v>
      </c>
    </row>
    <row r="28" spans="1:7" ht="17.25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3"/>
      <c r="C29" s="393"/>
      <c r="D29" s="393"/>
      <c r="E29" s="393"/>
      <c r="F29" s="393"/>
      <c r="G29" s="393"/>
    </row>
    <row r="30" spans="1:7" s="3" customFormat="1" ht="18" customHeight="1" x14ac:dyDescent="0.35">
      <c r="A30" s="397" t="s">
        <v>171</v>
      </c>
      <c r="B30" s="398"/>
      <c r="C30" s="398"/>
      <c r="D30" s="399"/>
      <c r="E30" s="79">
        <f>'Mois 39'!E32</f>
        <v>0</v>
      </c>
      <c r="F30" s="407" t="s">
        <v>118</v>
      </c>
      <c r="G30" s="408"/>
    </row>
    <row r="31" spans="1:7" ht="21" customHeight="1" x14ac:dyDescent="0.35">
      <c r="A31" s="394" t="s">
        <v>166</v>
      </c>
      <c r="B31" s="395"/>
      <c r="C31" s="395"/>
      <c r="D31" s="396"/>
      <c r="E31" s="79">
        <f>IF(E27&gt;E30,E27-E30,0)</f>
        <v>0</v>
      </c>
      <c r="F31" s="407" t="s">
        <v>119</v>
      </c>
      <c r="G31" s="408"/>
    </row>
    <row r="32" spans="1:7" s="3" customFormat="1" ht="18" customHeight="1" x14ac:dyDescent="0.35">
      <c r="A32" s="397" t="s">
        <v>172</v>
      </c>
      <c r="B32" s="398"/>
      <c r="C32" s="398"/>
      <c r="D32" s="399"/>
      <c r="E32" s="79">
        <f>IF(E31&gt;0,0,E30-E27)</f>
        <v>0</v>
      </c>
      <c r="F32" s="407" t="s">
        <v>120</v>
      </c>
      <c r="G32" s="408"/>
    </row>
  </sheetData>
  <sheetProtection algorithmName="SHA-512" hashValue="AnHvBNOkoUIl+jKsZHafW1qD+5Bt9kVThHTi9bfMddcnETLlqHY7UIrNYEsdfZtfqH3dQcyHQA8NItSeXGeQog==" saltValue="oUTTKqxpBnfkjcvexXyS3Q==" spinCount="100000" sheet="1" formatRows="0" selectLockedCells="1"/>
  <mergeCells count="39">
    <mergeCell ref="B20:B21"/>
    <mergeCell ref="E20:E21"/>
    <mergeCell ref="B28:G28"/>
    <mergeCell ref="D22:D26"/>
    <mergeCell ref="G22:G26"/>
    <mergeCell ref="E22:E26"/>
    <mergeCell ref="C20:D21"/>
    <mergeCell ref="F20:G21"/>
    <mergeCell ref="A32:D32"/>
    <mergeCell ref="F32:G32"/>
    <mergeCell ref="A31:D31"/>
    <mergeCell ref="F31:G31"/>
    <mergeCell ref="A12:B12"/>
    <mergeCell ref="C12:D12"/>
    <mergeCell ref="F12:G12"/>
    <mergeCell ref="A29:G29"/>
    <mergeCell ref="A30:D30"/>
    <mergeCell ref="F30:G30"/>
    <mergeCell ref="A16:B16"/>
    <mergeCell ref="C16:G16"/>
    <mergeCell ref="A17:G17"/>
    <mergeCell ref="A18:G18"/>
    <mergeCell ref="C19:D19"/>
    <mergeCell ref="F19:G19"/>
    <mergeCell ref="A14:G14"/>
    <mergeCell ref="A15:F15"/>
    <mergeCell ref="A9:E9"/>
    <mergeCell ref="F9:G9"/>
    <mergeCell ref="A6:G6"/>
    <mergeCell ref="A7:D7"/>
    <mergeCell ref="E7:F7"/>
    <mergeCell ref="A8:D8"/>
    <mergeCell ref="E8:F8"/>
    <mergeCell ref="A10:E10"/>
    <mergeCell ref="F10:G10"/>
    <mergeCell ref="A11:G11"/>
    <mergeCell ref="A13:B13"/>
    <mergeCell ref="C13:D13"/>
    <mergeCell ref="F13:G13"/>
  </mergeCells>
  <conditionalFormatting sqref="A8 E8">
    <cfRule type="expression" dxfId="85" priority="16">
      <formula>A8 = ""</formula>
    </cfRule>
  </conditionalFormatting>
  <conditionalFormatting sqref="B23:B27">
    <cfRule type="expression" dxfId="84" priority="4">
      <formula xml:space="preserve"> B23 =""</formula>
    </cfRule>
  </conditionalFormatting>
  <conditionalFormatting sqref="C13">
    <cfRule type="expression" dxfId="83" priority="18">
      <formula xml:space="preserve"> E13 =""</formula>
    </cfRule>
  </conditionalFormatting>
  <conditionalFormatting sqref="C22:C25">
    <cfRule type="expression" dxfId="82" priority="12">
      <formula xml:space="preserve"> C22 =""</formula>
    </cfRule>
  </conditionalFormatting>
  <conditionalFormatting sqref="C16:G16">
    <cfRule type="expression" dxfId="81" priority="19">
      <formula xml:space="preserve"> C16 = ""</formula>
    </cfRule>
  </conditionalFormatting>
  <conditionalFormatting sqref="D22:E22 G22 F23:F25">
    <cfRule type="expression" dxfId="80" priority="10">
      <formula xml:space="preserve"> D22 =""</formula>
    </cfRule>
  </conditionalFormatting>
  <conditionalFormatting sqref="D27:E27">
    <cfRule type="expression" dxfId="79" priority="7">
      <formula xml:space="preserve"> D27 =""</formula>
    </cfRule>
  </conditionalFormatting>
  <conditionalFormatting sqref="E12">
    <cfRule type="expression" dxfId="78" priority="22">
      <formula>$A$13&lt;$F$8</formula>
    </cfRule>
  </conditionalFormatting>
  <conditionalFormatting sqref="E30:E32">
    <cfRule type="expression" dxfId="76" priority="2">
      <formula xml:space="preserve"> E30 =""</formula>
    </cfRule>
  </conditionalFormatting>
  <conditionalFormatting sqref="F26">
    <cfRule type="cellIs" dxfId="75" priority="14" operator="equal">
      <formula>0</formula>
    </cfRule>
  </conditionalFormatting>
  <conditionalFormatting sqref="G15">
    <cfRule type="expression" dxfId="74" priority="20">
      <formula>G15 = ""</formula>
    </cfRule>
  </conditionalFormatting>
  <conditionalFormatting sqref="G27">
    <cfRule type="expression" dxfId="73" priority="1">
      <formula xml:space="preserve"> G27 =""</formula>
    </cfRule>
  </conditionalFormatting>
  <dataValidations count="3">
    <dataValidation type="date" allowBlank="1" showInputMessage="1" showErrorMessage="1" sqref="C13:D13" xr:uid="{A4E3C1ED-2B82-4A55-94C1-E4B8DD106DEE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84E732FC-01BD-4E39-AE82-AC95A9445ADA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" sqref="C19:D19" xr:uid="{7DC3C6DC-4EB7-4859-BD7E-5EB2406460E7}"/>
  </dataValidations>
  <pageMargins left="0.51181102362204722" right="0.51181102362204722" top="0.2013888888888889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51&amp;Xe&amp;X mois
&amp;"Arial,Normal"&amp;11Programme Système de gestion de l'énergie&amp;"Arial,Gras"&amp;12
</oddHeader>
    <oddFooter>&amp;L&amp;"Arial,Normal"&amp;6Formulaire - Demande d'appuis financiers au 51&amp;Xe&amp;X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B0992AD2-CB8D-4964-BEAB-D6B005378E35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370AF9-A08A-49C9-A2ED-31203D322C30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A9FB-1B44-46B7-82C3-307F5B9BDAB2}">
  <sheetPr codeName="Feuil57">
    <tabColor theme="3" tint="0.89999084444715716"/>
    <pageSetUpPr fitToPage="1"/>
  </sheetPr>
  <dimension ref="A6:G32"/>
  <sheetViews>
    <sheetView showGridLines="0" showWhiteSpace="0" view="pageLayout" zoomScaleNormal="100" workbookViewId="0">
      <selection activeCell="C19" sqref="C19:D19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8.1796875" customWidth="1"/>
    <col min="4" max="4" width="19.54296875" customWidth="1"/>
    <col min="5" max="5" width="16.453125" style="2" customWidth="1"/>
    <col min="6" max="6" width="17.453125" style="2" customWidth="1"/>
    <col min="7" max="7" width="24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9"/>
      <c r="G7" s="62" t="s">
        <v>69</v>
      </c>
    </row>
    <row r="8" spans="1:7" ht="14.1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9"/>
      <c r="G8" s="69">
        <f>'Onglet Énergir'!C2</f>
        <v>0</v>
      </c>
    </row>
    <row r="9" spans="1:7" ht="12" customHeight="1" x14ac:dyDescent="0.35">
      <c r="A9" s="390" t="s">
        <v>103</v>
      </c>
      <c r="B9" s="413"/>
      <c r="C9" s="413"/>
      <c r="D9" s="413"/>
      <c r="E9" s="414"/>
      <c r="F9" s="282" t="s">
        <v>75</v>
      </c>
      <c r="G9" s="282"/>
    </row>
    <row r="10" spans="1:7" ht="12.6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5"/>
      <c r="C12" s="410" t="s">
        <v>57</v>
      </c>
      <c r="D12" s="415"/>
      <c r="E12" s="190"/>
      <c r="F12" s="331" t="s">
        <v>130</v>
      </c>
      <c r="G12" s="332"/>
    </row>
    <row r="13" spans="1:7" ht="15" customHeight="1" x14ac:dyDescent="0.35">
      <c r="A13" s="411">
        <f>'Mois 51'!C13</f>
        <v>0</v>
      </c>
      <c r="B13" s="416"/>
      <c r="C13" s="412"/>
      <c r="D13" s="417"/>
      <c r="E13" s="39"/>
      <c r="F13" s="333">
        <f>IF(G8&lt;&gt;0,EDATE(G8,63),0)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21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21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418"/>
      <c r="C18" s="418"/>
      <c r="D18" s="418"/>
      <c r="E18" s="418"/>
      <c r="F18" s="418"/>
      <c r="G18" s="418"/>
    </row>
    <row r="19" spans="1:7" ht="12" customHeight="1" x14ac:dyDescent="0.35">
      <c r="A19" s="101"/>
      <c r="B19" s="102"/>
      <c r="C19" s="460" t="e" vm="2">
        <v>#VALUE!</v>
      </c>
      <c r="D19" s="461"/>
      <c r="E19" s="102"/>
      <c r="F19" s="401"/>
      <c r="G19" s="419"/>
    </row>
    <row r="20" spans="1:7" ht="26.5" customHeight="1" x14ac:dyDescent="0.35">
      <c r="A20" s="167"/>
      <c r="B20" s="376" t="s">
        <v>104</v>
      </c>
      <c r="C20" s="372" t="s">
        <v>162</v>
      </c>
      <c r="D20" s="373"/>
      <c r="E20" s="376" t="s">
        <v>188</v>
      </c>
      <c r="F20" s="372" t="s">
        <v>164</v>
      </c>
      <c r="G20" s="373"/>
    </row>
    <row r="21" spans="1:7" ht="14" customHeight="1" x14ac:dyDescent="0.35">
      <c r="A21" s="103"/>
      <c r="B21" s="377"/>
      <c r="C21" s="374"/>
      <c r="D21" s="375"/>
      <c r="E21" s="377"/>
      <c r="F21" s="374"/>
      <c r="G21" s="375"/>
    </row>
    <row r="22" spans="1:7" ht="17.25" customHeight="1" x14ac:dyDescent="0.35">
      <c r="A22" s="76" t="s">
        <v>72</v>
      </c>
      <c r="B22" s="181"/>
      <c r="C22" s="180">
        <f>'Mois 51'!F22</f>
        <v>0</v>
      </c>
      <c r="D22" s="403">
        <f>'Mois 51'!G22</f>
        <v>175000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24">
        <v>0</v>
      </c>
    </row>
    <row r="23" spans="1:7" ht="17.25" customHeight="1" x14ac:dyDescent="0.35">
      <c r="A23" s="76" t="s">
        <v>58</v>
      </c>
      <c r="B23" s="179"/>
      <c r="C23" s="180">
        <f>'Mois 51'!F23</f>
        <v>70000</v>
      </c>
      <c r="D23" s="420"/>
      <c r="E23" s="420"/>
      <c r="F23" s="181">
        <v>0</v>
      </c>
      <c r="G23" s="425"/>
    </row>
    <row r="24" spans="1:7" ht="17.25" customHeight="1" x14ac:dyDescent="0.35">
      <c r="A24" s="76" t="s">
        <v>59</v>
      </c>
      <c r="B24" s="179"/>
      <c r="C24" s="180">
        <f>'Mois 51'!F24</f>
        <v>70000</v>
      </c>
      <c r="D24" s="420"/>
      <c r="E24" s="420"/>
      <c r="F24" s="181">
        <v>0</v>
      </c>
      <c r="G24" s="425"/>
    </row>
    <row r="25" spans="1:7" ht="17" customHeight="1" x14ac:dyDescent="0.35">
      <c r="A25" s="76" t="s">
        <v>60</v>
      </c>
      <c r="B25" s="179"/>
      <c r="C25" s="180">
        <f>'Mois 51'!F25</f>
        <v>25000</v>
      </c>
      <c r="D25" s="420"/>
      <c r="E25" s="420"/>
      <c r="F25" s="181">
        <v>0</v>
      </c>
      <c r="G25" s="425"/>
    </row>
    <row r="26" spans="1:7" ht="17.25" customHeight="1" x14ac:dyDescent="0.35">
      <c r="A26" s="77" t="s">
        <v>61</v>
      </c>
      <c r="B26" s="189"/>
      <c r="C26" s="185">
        <f>'Mois 51'!F26</f>
        <v>25000</v>
      </c>
      <c r="D26" s="421"/>
      <c r="E26" s="421"/>
      <c r="F26" s="185">
        <f>C26-MIN(C26,'Paramètres programme'!D35,B26*0.75)</f>
        <v>25000</v>
      </c>
      <c r="G26" s="426"/>
    </row>
    <row r="27" spans="1:7" ht="17.25" customHeight="1" x14ac:dyDescent="0.35">
      <c r="A27" s="78" t="s">
        <v>54</v>
      </c>
      <c r="B27" s="184">
        <f>SUM(B22:B26)</f>
        <v>0</v>
      </c>
      <c r="C27" s="187"/>
      <c r="D27" s="184">
        <f>SUM(D22:D26)</f>
        <v>175000</v>
      </c>
      <c r="E27" s="184">
        <f>SUM(E22:E26)</f>
        <v>0</v>
      </c>
      <c r="F27" s="187"/>
      <c r="G27" s="184">
        <f>SUM(G22:G26)</f>
        <v>0</v>
      </c>
    </row>
    <row r="28" spans="1:7" ht="17.25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3"/>
      <c r="C29" s="393"/>
      <c r="D29" s="393"/>
      <c r="E29" s="393"/>
      <c r="F29" s="393"/>
      <c r="G29" s="393"/>
    </row>
    <row r="30" spans="1:7" s="3" customFormat="1" ht="18" customHeight="1" x14ac:dyDescent="0.35">
      <c r="A30" s="397" t="s">
        <v>171</v>
      </c>
      <c r="B30" s="398"/>
      <c r="C30" s="398"/>
      <c r="D30" s="399"/>
      <c r="E30" s="79">
        <f>'Mois 51'!E32</f>
        <v>0</v>
      </c>
      <c r="F30" s="407" t="s">
        <v>118</v>
      </c>
      <c r="G30" s="408"/>
    </row>
    <row r="31" spans="1:7" ht="21" customHeight="1" x14ac:dyDescent="0.35">
      <c r="A31" s="394" t="s">
        <v>166</v>
      </c>
      <c r="B31" s="395"/>
      <c r="C31" s="395"/>
      <c r="D31" s="396"/>
      <c r="E31" s="79">
        <f>IF(E27&gt;E30,E27-E30,0)</f>
        <v>0</v>
      </c>
      <c r="F31" s="407" t="s">
        <v>119</v>
      </c>
      <c r="G31" s="408"/>
    </row>
    <row r="32" spans="1:7" s="3" customFormat="1" ht="18" customHeight="1" x14ac:dyDescent="0.35">
      <c r="A32" s="397" t="s">
        <v>172</v>
      </c>
      <c r="B32" s="398"/>
      <c r="C32" s="398"/>
      <c r="D32" s="399"/>
      <c r="E32" s="79">
        <f>IF(E31&gt;0,0,E30-E27)</f>
        <v>0</v>
      </c>
      <c r="F32" s="407" t="s">
        <v>120</v>
      </c>
      <c r="G32" s="408"/>
    </row>
  </sheetData>
  <sheetProtection algorithmName="SHA-512" hashValue="RafpTHjcvnlcVJXw0Ch4BtpdkiXKplvAYM+Fgd7YCl2zamjqHyFdmcBB291qbiZsBW5SsPXH9C+4p4kH6+D0OQ==" saltValue="4L2TNted0qFT6AMoOwxvwA==" spinCount="100000" sheet="1" formatRows="0" selectLockedCells="1"/>
  <mergeCells count="39">
    <mergeCell ref="B20:B21"/>
    <mergeCell ref="E20:E21"/>
    <mergeCell ref="B28:G28"/>
    <mergeCell ref="D22:D26"/>
    <mergeCell ref="G22:G26"/>
    <mergeCell ref="E22:E26"/>
    <mergeCell ref="C20:D21"/>
    <mergeCell ref="F20:G21"/>
    <mergeCell ref="A32:D32"/>
    <mergeCell ref="F32:G32"/>
    <mergeCell ref="A31:D31"/>
    <mergeCell ref="F31:G31"/>
    <mergeCell ref="A12:B12"/>
    <mergeCell ref="C12:D12"/>
    <mergeCell ref="F12:G12"/>
    <mergeCell ref="A29:G29"/>
    <mergeCell ref="A30:D30"/>
    <mergeCell ref="F30:G30"/>
    <mergeCell ref="A16:B16"/>
    <mergeCell ref="C16:G16"/>
    <mergeCell ref="A17:G17"/>
    <mergeCell ref="A18:G18"/>
    <mergeCell ref="C19:D19"/>
    <mergeCell ref="F19:G19"/>
    <mergeCell ref="A14:G14"/>
    <mergeCell ref="A15:F15"/>
    <mergeCell ref="A9:E9"/>
    <mergeCell ref="F9:G9"/>
    <mergeCell ref="A6:G6"/>
    <mergeCell ref="A7:D7"/>
    <mergeCell ref="E7:F7"/>
    <mergeCell ref="A8:D8"/>
    <mergeCell ref="E8:F8"/>
    <mergeCell ref="A10:E10"/>
    <mergeCell ref="F10:G10"/>
    <mergeCell ref="A11:G11"/>
    <mergeCell ref="A13:B13"/>
    <mergeCell ref="C13:D13"/>
    <mergeCell ref="F13:G13"/>
  </mergeCells>
  <conditionalFormatting sqref="A8 E8">
    <cfRule type="expression" dxfId="72" priority="16">
      <formula>A8 = ""</formula>
    </cfRule>
  </conditionalFormatting>
  <conditionalFormatting sqref="B23:B27">
    <cfRule type="expression" dxfId="71" priority="4">
      <formula xml:space="preserve"> B23 =""</formula>
    </cfRule>
  </conditionalFormatting>
  <conditionalFormatting sqref="C13">
    <cfRule type="expression" dxfId="70" priority="18">
      <formula xml:space="preserve"> E13 =""</formula>
    </cfRule>
  </conditionalFormatting>
  <conditionalFormatting sqref="C22:C25">
    <cfRule type="expression" dxfId="69" priority="12">
      <formula xml:space="preserve"> C22 =""</formula>
    </cfRule>
  </conditionalFormatting>
  <conditionalFormatting sqref="C16:G16">
    <cfRule type="expression" dxfId="68" priority="19">
      <formula xml:space="preserve"> C16 = ""</formula>
    </cfRule>
  </conditionalFormatting>
  <conditionalFormatting sqref="D22:E22 G22 F23:F25">
    <cfRule type="expression" dxfId="67" priority="10">
      <formula xml:space="preserve"> D22 =""</formula>
    </cfRule>
  </conditionalFormatting>
  <conditionalFormatting sqref="D27:E27">
    <cfRule type="expression" dxfId="66" priority="7">
      <formula xml:space="preserve"> D27 =""</formula>
    </cfRule>
  </conditionalFormatting>
  <conditionalFormatting sqref="E12">
    <cfRule type="expression" dxfId="65" priority="22">
      <formula>$A$13&lt;$F$8</formula>
    </cfRule>
  </conditionalFormatting>
  <conditionalFormatting sqref="E30:E32">
    <cfRule type="expression" dxfId="63" priority="2">
      <formula xml:space="preserve"> E30 =""</formula>
    </cfRule>
  </conditionalFormatting>
  <conditionalFormatting sqref="F26">
    <cfRule type="cellIs" dxfId="62" priority="14" operator="equal">
      <formula>0</formula>
    </cfRule>
  </conditionalFormatting>
  <conditionalFormatting sqref="G15">
    <cfRule type="expression" dxfId="61" priority="20">
      <formula>G15 = ""</formula>
    </cfRule>
  </conditionalFormatting>
  <conditionalFormatting sqref="G27">
    <cfRule type="expression" dxfId="60" priority="1">
      <formula xml:space="preserve"> G27 =""</formula>
    </cfRule>
  </conditionalFormatting>
  <dataValidations count="3">
    <dataValidation type="date" allowBlank="1" showInputMessage="1" showErrorMessage="1" sqref="C13:D13" xr:uid="{8D290F70-2305-4367-9E7E-5E28E517C62F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48F38639-351A-4813-AF2B-E5A574CB3F78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_x000a_" sqref="C19:D19" xr:uid="{903EC4C8-37BA-48FC-AB65-BEF9CF6BC960}"/>
  </dataValidations>
  <pageMargins left="0.51181102362204722" right="0.51181102362204722" top="0.19685039370078741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63&amp;Xe&amp;X mois
&amp;"Arial,Normal"&amp;11Programme Système de gestion de l'énergie&amp;"Arial,Gras"&amp;12
</oddHeader>
    <oddFooter>&amp;L&amp;"Arial,Normal"&amp;6Formulaire - Demande d'appuis financiers au 63&amp;Xe&amp;X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F5537089-D2A3-4456-A8EC-2D5F7809E709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C8870F-6771-4E94-BDB5-4AB7D0A9EAC7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FCBC-30C3-4D51-9DA9-C1E1AE866485}">
  <sheetPr codeName="Feuil58">
    <tabColor theme="3" tint="0.89999084444715716"/>
    <pageSetUpPr fitToPage="1"/>
  </sheetPr>
  <dimension ref="A6:G32"/>
  <sheetViews>
    <sheetView showGridLines="0" view="pageLayout" topLeftCell="A2" zoomScaleNormal="100" workbookViewId="0">
      <selection activeCell="B26" sqref="B26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8.1796875" customWidth="1"/>
    <col min="4" max="4" width="19.54296875" customWidth="1"/>
    <col min="5" max="5" width="16.7265625" style="2" customWidth="1"/>
    <col min="6" max="6" width="20.54296875" style="2" customWidth="1"/>
    <col min="7" max="7" width="20.26953125" style="2" customWidth="1"/>
  </cols>
  <sheetData>
    <row r="6" spans="1:7" ht="19.5" customHeight="1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9"/>
      <c r="G7" s="62" t="s">
        <v>69</v>
      </c>
    </row>
    <row r="8" spans="1:7" ht="14.1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9"/>
      <c r="G8" s="69">
        <f>'Onglet Énergir'!C2</f>
        <v>0</v>
      </c>
    </row>
    <row r="9" spans="1:7" ht="12" customHeight="1" x14ac:dyDescent="0.35">
      <c r="A9" s="390" t="s">
        <v>103</v>
      </c>
      <c r="B9" s="413"/>
      <c r="C9" s="413"/>
      <c r="D9" s="413"/>
      <c r="E9" s="414"/>
      <c r="F9" s="282" t="s">
        <v>75</v>
      </c>
      <c r="G9" s="282"/>
    </row>
    <row r="10" spans="1:7" ht="13.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5"/>
      <c r="C12" s="410" t="s">
        <v>57</v>
      </c>
      <c r="D12" s="415"/>
      <c r="E12" s="190"/>
      <c r="F12" s="331" t="s">
        <v>130</v>
      </c>
      <c r="G12" s="332"/>
    </row>
    <row r="13" spans="1:7" ht="15" customHeight="1" x14ac:dyDescent="0.35">
      <c r="A13" s="411">
        <f>'Mois 63'!C13</f>
        <v>0</v>
      </c>
      <c r="B13" s="416"/>
      <c r="C13" s="412"/>
      <c r="D13" s="417"/>
      <c r="E13" s="39"/>
      <c r="F13" s="333">
        <f>IF(G8&lt;&gt;0,EDATE(G8,75),0)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21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21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418"/>
      <c r="C18" s="418"/>
      <c r="D18" s="418"/>
      <c r="E18" s="418"/>
      <c r="F18" s="418"/>
      <c r="G18" s="418"/>
    </row>
    <row r="19" spans="1:7" ht="12" customHeight="1" x14ac:dyDescent="0.35">
      <c r="A19" s="101"/>
      <c r="B19" s="102"/>
      <c r="C19" s="460" t="e" vm="2">
        <v>#VALUE!</v>
      </c>
      <c r="D19" s="461"/>
      <c r="E19" s="102"/>
      <c r="F19" s="401"/>
      <c r="G19" s="419"/>
    </row>
    <row r="20" spans="1:7" ht="22.5" customHeight="1" x14ac:dyDescent="0.35">
      <c r="A20" s="167"/>
      <c r="B20" s="376" t="s">
        <v>104</v>
      </c>
      <c r="C20" s="372" t="s">
        <v>162</v>
      </c>
      <c r="D20" s="373"/>
      <c r="E20" s="376" t="s">
        <v>188</v>
      </c>
      <c r="F20" s="372" t="s">
        <v>164</v>
      </c>
      <c r="G20" s="373"/>
    </row>
    <row r="21" spans="1:7" ht="18.5" customHeight="1" x14ac:dyDescent="0.35">
      <c r="A21" s="103"/>
      <c r="B21" s="377"/>
      <c r="C21" s="374"/>
      <c r="D21" s="375"/>
      <c r="E21" s="377"/>
      <c r="F21" s="374"/>
      <c r="G21" s="375"/>
    </row>
    <row r="22" spans="1:7" ht="17.25" customHeight="1" x14ac:dyDescent="0.35">
      <c r="A22" s="76" t="s">
        <v>72</v>
      </c>
      <c r="B22" s="181"/>
      <c r="C22" s="180">
        <f>'Mois 63'!F22</f>
        <v>0</v>
      </c>
      <c r="D22" s="403">
        <f>'Mois 63'!G22</f>
        <v>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27">
        <f>0</f>
        <v>0</v>
      </c>
    </row>
    <row r="23" spans="1:7" ht="17.25" customHeight="1" x14ac:dyDescent="0.35">
      <c r="A23" s="76" t="s">
        <v>58</v>
      </c>
      <c r="B23" s="181"/>
      <c r="C23" s="180">
        <f>'Mois 63'!F23</f>
        <v>0</v>
      </c>
      <c r="D23" s="420"/>
      <c r="E23" s="420"/>
      <c r="F23" s="181">
        <v>0</v>
      </c>
      <c r="G23" s="428"/>
    </row>
    <row r="24" spans="1:7" ht="17.25" customHeight="1" x14ac:dyDescent="0.35">
      <c r="A24" s="76" t="s">
        <v>59</v>
      </c>
      <c r="B24" s="181"/>
      <c r="C24" s="180">
        <f>'Mois 63'!F24</f>
        <v>0</v>
      </c>
      <c r="D24" s="420"/>
      <c r="E24" s="420"/>
      <c r="F24" s="181">
        <v>0</v>
      </c>
      <c r="G24" s="429"/>
    </row>
    <row r="25" spans="1:7" ht="17.25" customHeight="1" x14ac:dyDescent="0.35">
      <c r="A25" s="76" t="s">
        <v>60</v>
      </c>
      <c r="B25" s="181"/>
      <c r="C25" s="180">
        <f>'Mois 63'!F25</f>
        <v>0</v>
      </c>
      <c r="D25" s="420"/>
      <c r="E25" s="420"/>
      <c r="F25" s="181">
        <v>0</v>
      </c>
      <c r="G25" s="181">
        <v>0</v>
      </c>
    </row>
    <row r="26" spans="1:7" ht="17.25" customHeight="1" x14ac:dyDescent="0.35">
      <c r="A26" s="77" t="s">
        <v>61</v>
      </c>
      <c r="B26" s="189"/>
      <c r="C26" s="185">
        <f>'Mois 63'!F26</f>
        <v>25000</v>
      </c>
      <c r="D26" s="421"/>
      <c r="E26" s="421"/>
      <c r="F26" s="185">
        <v>0</v>
      </c>
      <c r="G26" s="182">
        <v>0</v>
      </c>
    </row>
    <row r="27" spans="1:7" ht="17.25" customHeight="1" x14ac:dyDescent="0.35">
      <c r="A27" s="78" t="s">
        <v>54</v>
      </c>
      <c r="B27" s="184">
        <f>SUM(B22:B26)</f>
        <v>0</v>
      </c>
      <c r="C27" s="187"/>
      <c r="D27" s="184">
        <f>SUM(D22:D26)</f>
        <v>0</v>
      </c>
      <c r="E27" s="184">
        <f>SUM(E22:E26)</f>
        <v>0</v>
      </c>
      <c r="F27" s="187"/>
      <c r="G27" s="184">
        <f>SUM(G22:G26)</f>
        <v>0</v>
      </c>
    </row>
    <row r="28" spans="1:7" ht="17.25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3"/>
      <c r="C29" s="393"/>
      <c r="D29" s="393"/>
      <c r="E29" s="393"/>
      <c r="F29" s="393"/>
      <c r="G29" s="393"/>
    </row>
    <row r="30" spans="1:7" s="3" customFormat="1" ht="18" customHeight="1" x14ac:dyDescent="0.35">
      <c r="A30" s="397" t="s">
        <v>171</v>
      </c>
      <c r="B30" s="398"/>
      <c r="C30" s="398"/>
      <c r="D30" s="399"/>
      <c r="E30" s="79">
        <f>'Mois 51'!E32</f>
        <v>0</v>
      </c>
      <c r="F30" s="407" t="s">
        <v>118</v>
      </c>
      <c r="G30" s="408"/>
    </row>
    <row r="31" spans="1:7" ht="21" customHeight="1" x14ac:dyDescent="0.35">
      <c r="A31" s="394" t="s">
        <v>166</v>
      </c>
      <c r="B31" s="395"/>
      <c r="C31" s="395"/>
      <c r="D31" s="396"/>
      <c r="E31" s="79">
        <f>IF(E27&gt;E30,E27-E30,0)</f>
        <v>0</v>
      </c>
      <c r="F31" s="407" t="s">
        <v>119</v>
      </c>
      <c r="G31" s="408"/>
    </row>
    <row r="32" spans="1:7" s="3" customFormat="1" ht="18" customHeight="1" x14ac:dyDescent="0.35">
      <c r="A32" s="397" t="s">
        <v>172</v>
      </c>
      <c r="B32" s="398"/>
      <c r="C32" s="398"/>
      <c r="D32" s="399"/>
      <c r="E32" s="79">
        <f>IF(E31&gt;0,0,E30-E27)</f>
        <v>0</v>
      </c>
      <c r="F32" s="407" t="s">
        <v>120</v>
      </c>
      <c r="G32" s="408"/>
    </row>
  </sheetData>
  <sheetProtection algorithmName="SHA-512" hashValue="DY+RbFdGEowH6QfKl4rwq7jhneMdkru/1KbGnzoDwn+rG7nvKblUgY9yeAIX5Rc1/uZxDA6LthG72iBArlAcHA==" saltValue="uo+m0fBkCl48n+9YZ4Xxhg==" spinCount="100000" sheet="1" formatRows="0" selectLockedCells="1"/>
  <mergeCells count="39">
    <mergeCell ref="B28:G28"/>
    <mergeCell ref="A32:D32"/>
    <mergeCell ref="F32:G32"/>
    <mergeCell ref="A31:D31"/>
    <mergeCell ref="F31:G31"/>
    <mergeCell ref="A29:G29"/>
    <mergeCell ref="A30:D30"/>
    <mergeCell ref="F30:G30"/>
    <mergeCell ref="A16:B16"/>
    <mergeCell ref="C16:G16"/>
    <mergeCell ref="A17:G17"/>
    <mergeCell ref="A18:G18"/>
    <mergeCell ref="G22:G24"/>
    <mergeCell ref="C19:D19"/>
    <mergeCell ref="F19:G19"/>
    <mergeCell ref="D22:D26"/>
    <mergeCell ref="E22:E26"/>
    <mergeCell ref="B20:B21"/>
    <mergeCell ref="E20:E21"/>
    <mergeCell ref="C20:D21"/>
    <mergeCell ref="F20:G21"/>
    <mergeCell ref="A10:E10"/>
    <mergeCell ref="F10:G10"/>
    <mergeCell ref="A11:G11"/>
    <mergeCell ref="A12:B12"/>
    <mergeCell ref="C12:D12"/>
    <mergeCell ref="F12:G12"/>
    <mergeCell ref="A13:B13"/>
    <mergeCell ref="C13:D13"/>
    <mergeCell ref="F13:G13"/>
    <mergeCell ref="A14:G14"/>
    <mergeCell ref="A15:F15"/>
    <mergeCell ref="A9:E9"/>
    <mergeCell ref="F9:G9"/>
    <mergeCell ref="A6:G6"/>
    <mergeCell ref="A7:D7"/>
    <mergeCell ref="E7:F7"/>
    <mergeCell ref="A8:D8"/>
    <mergeCell ref="E8:F8"/>
  </mergeCells>
  <conditionalFormatting sqref="A8 E8">
    <cfRule type="expression" dxfId="59" priority="15">
      <formula>A8 = ""</formula>
    </cfRule>
  </conditionalFormatting>
  <conditionalFormatting sqref="B26:B27">
    <cfRule type="expression" dxfId="58" priority="3">
      <formula xml:space="preserve"> B26 =""</formula>
    </cfRule>
  </conditionalFormatting>
  <conditionalFormatting sqref="C13">
    <cfRule type="expression" dxfId="57" priority="17">
      <formula xml:space="preserve"> E13 =""</formula>
    </cfRule>
  </conditionalFormatting>
  <conditionalFormatting sqref="C22:C25">
    <cfRule type="expression" dxfId="56" priority="11">
      <formula xml:space="preserve"> C22 =""</formula>
    </cfRule>
  </conditionalFormatting>
  <conditionalFormatting sqref="C16:G16">
    <cfRule type="expression" dxfId="55" priority="18">
      <formula xml:space="preserve"> C16 = ""</formula>
    </cfRule>
  </conditionalFormatting>
  <conditionalFormatting sqref="D22:E22 G22 F23:F24 F25:G25">
    <cfRule type="expression" dxfId="54" priority="9">
      <formula xml:space="preserve"> D22 =""</formula>
    </cfRule>
  </conditionalFormatting>
  <conditionalFormatting sqref="D27:E27">
    <cfRule type="expression" dxfId="53" priority="6">
      <formula xml:space="preserve"> D27 =""</formula>
    </cfRule>
  </conditionalFormatting>
  <conditionalFormatting sqref="E12">
    <cfRule type="expression" dxfId="52" priority="21">
      <formula>$A$13&lt;$F$8</formula>
    </cfRule>
  </conditionalFormatting>
  <conditionalFormatting sqref="E30:E32">
    <cfRule type="expression" dxfId="50" priority="1">
      <formula xml:space="preserve"> E30 =""</formula>
    </cfRule>
  </conditionalFormatting>
  <conditionalFormatting sqref="F26">
    <cfRule type="cellIs" dxfId="49" priority="13" operator="equal">
      <formula>0</formula>
    </cfRule>
  </conditionalFormatting>
  <conditionalFormatting sqref="G15">
    <cfRule type="expression" dxfId="48" priority="19">
      <formula>G15 = ""</formula>
    </cfRule>
  </conditionalFormatting>
  <conditionalFormatting sqref="G26:G27">
    <cfRule type="expression" dxfId="47" priority="4">
      <formula xml:space="preserve"> G26 =""</formula>
    </cfRule>
  </conditionalFormatting>
  <dataValidations count="3">
    <dataValidation type="date" allowBlank="1" showInputMessage="1" showErrorMessage="1" sqref="C13:D13" xr:uid="{0D7B2D37-48A9-4B91-BF16-9CD4F78DA961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7EDFC8D2-FA35-4A9B-8372-FF7FF0F6AD05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" sqref="C19:D19" xr:uid="{1A0118C8-BA2B-4823-89CA-82DAE660C1EF}"/>
  </dataValidations>
  <pageMargins left="0.51181102362204722" right="0.51181102362204722" top="0.19444444444444445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75&amp;Xe&amp;X mois
&amp;"Arial,Normal"&amp;11Programme Système de gestion de l'énergie&amp;"Arial,Gras"&amp;12
</oddHeader>
    <oddFooter>&amp;L&amp;"Arial,Normal"&amp;6Formulaire - Demande d'appuis financiers au 75&amp;Xe&amp;X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F8254861-C424-43FF-A8A3-76B8A0E269D2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02C6ED-E3C1-4296-ABAF-E445FEDC1BB7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EF3FC-BB1F-4E12-94AF-EE67E3BDFF12}">
  <sheetPr codeName="Feuil81">
    <tabColor rgb="FF002060"/>
    <pageSetUpPr fitToPage="1"/>
  </sheetPr>
  <dimension ref="A6:L27"/>
  <sheetViews>
    <sheetView showGridLines="0" view="pageLayout" zoomScale="130" zoomScaleNormal="100" zoomScalePageLayoutView="130" workbookViewId="0">
      <selection activeCell="H15" sqref="H15"/>
    </sheetView>
  </sheetViews>
  <sheetFormatPr baseColWidth="10" defaultColWidth="11.54296875" defaultRowHeight="14.5" x14ac:dyDescent="0.35"/>
  <cols>
    <col min="1" max="4" width="9.7265625" customWidth="1"/>
    <col min="5" max="5" width="4.26953125" customWidth="1"/>
    <col min="6" max="6" width="19.453125" style="2" customWidth="1"/>
    <col min="7" max="7" width="15.1796875" style="2" customWidth="1"/>
    <col min="8" max="8" width="16.453125" style="2" customWidth="1"/>
    <col min="9" max="9" width="22.1796875" style="2" customWidth="1"/>
    <col min="10" max="11" width="16.81640625" customWidth="1"/>
    <col min="12" max="12" width="33.81640625" customWidth="1"/>
  </cols>
  <sheetData>
    <row r="6" spans="1:8" ht="15" thickBot="1" x14ac:dyDescent="0.4">
      <c r="A6" s="41" t="s">
        <v>71</v>
      </c>
      <c r="B6" s="42"/>
      <c r="C6" s="42"/>
      <c r="D6" s="42"/>
      <c r="E6" s="42"/>
      <c r="F6" s="42"/>
      <c r="G6" s="42"/>
      <c r="H6" s="42"/>
    </row>
    <row r="7" spans="1:8" ht="12" customHeight="1" x14ac:dyDescent="0.35">
      <c r="A7" s="287" t="s">
        <v>1</v>
      </c>
      <c r="B7" s="288"/>
      <c r="C7" s="288"/>
      <c r="D7" s="288"/>
      <c r="E7" s="289"/>
      <c r="F7" s="40" t="s">
        <v>70</v>
      </c>
      <c r="G7" s="448" t="s">
        <v>69</v>
      </c>
      <c r="H7" s="448"/>
    </row>
    <row r="8" spans="1:8" ht="16.5" customHeight="1" x14ac:dyDescent="0.35">
      <c r="A8" s="338">
        <f>'Demande d''admissibilité'!A5</f>
        <v>0</v>
      </c>
      <c r="B8" s="342"/>
      <c r="C8" s="342"/>
      <c r="D8" s="342"/>
      <c r="E8" s="339"/>
      <c r="F8" s="72">
        <f>'Demande d''admissibilité'!J5</f>
        <v>0</v>
      </c>
      <c r="G8" s="281">
        <f>'Onglet Énergir'!C2</f>
        <v>0</v>
      </c>
      <c r="H8" s="281"/>
    </row>
    <row r="9" spans="1:8" ht="12" customHeight="1" x14ac:dyDescent="0.35">
      <c r="A9" s="390" t="s">
        <v>103</v>
      </c>
      <c r="B9" s="413"/>
      <c r="C9" s="413"/>
      <c r="D9" s="413"/>
      <c r="E9" s="413"/>
      <c r="F9" s="414"/>
      <c r="G9" s="282" t="s">
        <v>75</v>
      </c>
      <c r="H9" s="282"/>
    </row>
    <row r="10" spans="1:8" ht="16.5" customHeight="1" x14ac:dyDescent="0.35">
      <c r="A10" s="389">
        <f>'Demande d''admissibilité'!A10</f>
        <v>0</v>
      </c>
      <c r="B10" s="389"/>
      <c r="C10" s="389"/>
      <c r="D10" s="389"/>
      <c r="E10" s="389"/>
      <c r="F10" s="389"/>
      <c r="G10" s="283">
        <f>'Onglet Énergir'!C3</f>
        <v>0</v>
      </c>
      <c r="H10" s="283"/>
    </row>
    <row r="11" spans="1:8" ht="28.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  <c r="H11" s="385"/>
    </row>
    <row r="12" spans="1:8" x14ac:dyDescent="0.35">
      <c r="A12" s="410" t="s">
        <v>56</v>
      </c>
      <c r="B12" s="415"/>
      <c r="C12" s="410" t="s">
        <v>57</v>
      </c>
      <c r="D12" s="415"/>
      <c r="E12" s="51"/>
      <c r="F12" s="449" t="s">
        <v>181</v>
      </c>
      <c r="G12" s="450"/>
      <c r="H12" s="451"/>
    </row>
    <row r="13" spans="1:8" x14ac:dyDescent="0.35">
      <c r="A13" s="455"/>
      <c r="B13" s="456"/>
      <c r="C13" s="411">
        <f>IF(A13&gt;0,DATE(YEAR(A13)+1,MONTH(A13),DAY(A13)-1),0)</f>
        <v>0</v>
      </c>
      <c r="D13" s="416"/>
      <c r="E13" s="51"/>
      <c r="F13" s="452"/>
      <c r="G13" s="453"/>
      <c r="H13" s="454"/>
    </row>
    <row r="14" spans="1:8" ht="36" customHeight="1" thickBot="1" x14ac:dyDescent="0.4">
      <c r="A14" s="43" t="s">
        <v>174</v>
      </c>
      <c r="B14" s="44"/>
      <c r="C14" s="44"/>
      <c r="D14" s="44"/>
      <c r="E14" s="44"/>
      <c r="F14" s="44"/>
      <c r="G14" s="44"/>
      <c r="H14" s="44"/>
    </row>
    <row r="15" spans="1:8" ht="28.5" customHeight="1" x14ac:dyDescent="0.35">
      <c r="A15" s="435" t="s">
        <v>175</v>
      </c>
      <c r="B15" s="435"/>
      <c r="C15" s="435"/>
      <c r="D15" s="435"/>
      <c r="E15" s="435"/>
      <c r="F15" s="435"/>
      <c r="G15" s="435"/>
      <c r="H15" s="21" t="s">
        <v>11</v>
      </c>
    </row>
    <row r="16" spans="1:8" ht="22.9" customHeight="1" x14ac:dyDescent="0.35">
      <c r="A16" s="436" t="s">
        <v>55</v>
      </c>
      <c r="B16" s="436"/>
      <c r="C16" s="391"/>
      <c r="D16" s="391"/>
      <c r="E16" s="391"/>
      <c r="F16" s="391"/>
      <c r="G16" s="391"/>
      <c r="H16" s="391"/>
    </row>
    <row r="17" spans="1:12" ht="36" customHeight="1" thickBot="1" x14ac:dyDescent="0.4">
      <c r="A17" s="222" t="s">
        <v>168</v>
      </c>
      <c r="B17" s="222"/>
      <c r="C17" s="222"/>
      <c r="D17" s="222"/>
      <c r="E17" s="222"/>
      <c r="F17" s="222"/>
      <c r="G17" s="222"/>
      <c r="H17" s="222"/>
      <c r="I17"/>
    </row>
    <row r="18" spans="1:12" ht="24" customHeight="1" x14ac:dyDescent="0.35">
      <c r="A18" s="437" t="s">
        <v>151</v>
      </c>
      <c r="B18" s="438"/>
      <c r="C18" s="438"/>
      <c r="D18" s="438"/>
      <c r="E18" s="438"/>
      <c r="F18" s="439"/>
      <c r="G18" s="98"/>
      <c r="H18" s="162" t="s">
        <v>152</v>
      </c>
      <c r="J18" s="2"/>
      <c r="K18" s="2"/>
      <c r="L18" s="2"/>
    </row>
    <row r="19" spans="1:12" ht="24" customHeight="1" x14ac:dyDescent="0.35">
      <c r="A19" s="440" t="s">
        <v>153</v>
      </c>
      <c r="B19" s="441"/>
      <c r="C19" s="441"/>
      <c r="D19" s="441"/>
      <c r="E19" s="441"/>
      <c r="F19" s="442"/>
      <c r="G19" s="99" cm="1">
        <f t="array" ref="G19">Tableau3[Appui ($/m³)]</f>
        <v>0.5</v>
      </c>
      <c r="H19" s="163" t="s">
        <v>154</v>
      </c>
      <c r="J19" s="2"/>
      <c r="K19" s="2"/>
      <c r="L19" s="2"/>
    </row>
    <row r="20" spans="1:12" ht="24" customHeight="1" x14ac:dyDescent="0.35">
      <c r="A20" s="447" t="s">
        <v>116</v>
      </c>
      <c r="B20" s="447"/>
      <c r="C20" s="447"/>
      <c r="D20" s="447"/>
      <c r="E20" s="447"/>
      <c r="F20" s="447"/>
      <c r="G20" s="54">
        <f>IF(H15="Non",MIN(G18*G19,Tableau3[Maximum]),0)</f>
        <v>0</v>
      </c>
      <c r="H20" s="53" t="s">
        <v>68</v>
      </c>
      <c r="J20" s="2"/>
      <c r="K20" s="2"/>
      <c r="L20" s="2"/>
    </row>
    <row r="21" spans="1:12" ht="24" customHeight="1" x14ac:dyDescent="0.35">
      <c r="A21" s="443" t="s">
        <v>117</v>
      </c>
      <c r="B21" s="444"/>
      <c r="C21" s="444"/>
      <c r="D21" s="444"/>
      <c r="E21" s="444"/>
      <c r="F21" s="445"/>
      <c r="G21" s="100">
        <f>G20</f>
        <v>0</v>
      </c>
      <c r="H21" s="97" t="s">
        <v>68</v>
      </c>
      <c r="J21" s="2"/>
      <c r="K21" s="2"/>
      <c r="L21" s="2"/>
    </row>
    <row r="22" spans="1:12" ht="24" customHeight="1" x14ac:dyDescent="0.35">
      <c r="A22" s="446" t="s">
        <v>81</v>
      </c>
      <c r="B22" s="446"/>
      <c r="C22" s="446"/>
      <c r="D22" s="446"/>
      <c r="E22" s="446"/>
      <c r="F22" s="446"/>
      <c r="G22" s="59" t="e">
        <f>_xlfn.XLOOKUP(tarif,#REF!,Tableau3[Maximum])</f>
        <v>#NAME?</v>
      </c>
      <c r="H22" s="58"/>
      <c r="J22" s="2"/>
      <c r="K22" s="2"/>
      <c r="L22" s="2"/>
    </row>
    <row r="23" spans="1:12" x14ac:dyDescent="0.35">
      <c r="A23" s="27"/>
      <c r="C23" s="27"/>
      <c r="D23" s="27"/>
      <c r="E23" s="27"/>
      <c r="F23" s="34"/>
      <c r="G23" s="34"/>
      <c r="H23" s="34"/>
      <c r="J23" s="2"/>
      <c r="K23" s="2"/>
      <c r="L23" s="2"/>
    </row>
    <row r="24" spans="1:12" x14ac:dyDescent="0.35">
      <c r="A24" s="1"/>
      <c r="J24" s="2"/>
      <c r="K24" s="2"/>
      <c r="L24" s="2"/>
    </row>
    <row r="25" spans="1:12" ht="15" thickBot="1" x14ac:dyDescent="0.4">
      <c r="A25" s="1"/>
      <c r="G25" s="430" t="s">
        <v>76</v>
      </c>
      <c r="H25" s="430"/>
    </row>
    <row r="26" spans="1:12" ht="14.5" customHeight="1" x14ac:dyDescent="0.35">
      <c r="A26" s="1"/>
      <c r="G26" s="433" t="s">
        <v>77</v>
      </c>
      <c r="H26" s="434"/>
    </row>
    <row r="27" spans="1:12" ht="21.65" customHeight="1" x14ac:dyDescent="0.35">
      <c r="A27" s="1"/>
      <c r="G27" s="431" t="s">
        <v>110</v>
      </c>
      <c r="H27" s="432"/>
    </row>
  </sheetData>
  <sheetProtection algorithmName="SHA-512" hashValue="51D3swq9AjQ7sqSpMYfQp21fbn3DcEmevBA7fGEZ0acFDGx9amFy5wHdORHBDMqQggyHOk2Q31Vb9TjhiBIy0Q==" saltValue="zQG/m6XQXePruu4b4JqfhA==" spinCount="100000" sheet="1" formatRows="0" selectLockedCells="1"/>
  <mergeCells count="26">
    <mergeCell ref="G7:H7"/>
    <mergeCell ref="A9:F9"/>
    <mergeCell ref="A11:H11"/>
    <mergeCell ref="A12:B12"/>
    <mergeCell ref="C12:D12"/>
    <mergeCell ref="F12:H13"/>
    <mergeCell ref="A7:E7"/>
    <mergeCell ref="A8:E8"/>
    <mergeCell ref="C13:D13"/>
    <mergeCell ref="G8:H8"/>
    <mergeCell ref="G9:H9"/>
    <mergeCell ref="A10:F10"/>
    <mergeCell ref="G10:H10"/>
    <mergeCell ref="A13:B13"/>
    <mergeCell ref="G25:H25"/>
    <mergeCell ref="G27:H27"/>
    <mergeCell ref="G26:H26"/>
    <mergeCell ref="A15:G15"/>
    <mergeCell ref="A16:B16"/>
    <mergeCell ref="C16:H16"/>
    <mergeCell ref="A18:F18"/>
    <mergeCell ref="A19:F19"/>
    <mergeCell ref="A21:F21"/>
    <mergeCell ref="A22:F22"/>
    <mergeCell ref="A17:H17"/>
    <mergeCell ref="A20:F20"/>
  </mergeCells>
  <conditionalFormatting sqref="A8 F8">
    <cfRule type="expression" dxfId="46" priority="7">
      <formula>A8 = ""</formula>
    </cfRule>
  </conditionalFormatting>
  <conditionalFormatting sqref="A13 C13">
    <cfRule type="expression" dxfId="45" priority="20">
      <formula xml:space="preserve"> A13 = ""</formula>
    </cfRule>
  </conditionalFormatting>
  <conditionalFormatting sqref="A22">
    <cfRule type="expression" dxfId="44" priority="153">
      <formula>$G$21=$G$22</formula>
    </cfRule>
  </conditionalFormatting>
  <conditionalFormatting sqref="C16:H16">
    <cfRule type="expression" dxfId="43" priority="4">
      <formula xml:space="preserve"> C16 = ""</formula>
    </cfRule>
  </conditionalFormatting>
  <conditionalFormatting sqref="F12">
    <cfRule type="expression" dxfId="42" priority="189">
      <formula>#REF!&lt;$G$8</formula>
    </cfRule>
  </conditionalFormatting>
  <conditionalFormatting sqref="G18:G19">
    <cfRule type="expression" dxfId="41" priority="14">
      <formula>G18 = ""</formula>
    </cfRule>
  </conditionalFormatting>
  <conditionalFormatting sqref="G21:G22">
    <cfRule type="expression" dxfId="40" priority="2">
      <formula>G21 = ""</formula>
    </cfRule>
  </conditionalFormatting>
  <conditionalFormatting sqref="G27">
    <cfRule type="expression" dxfId="39" priority="1">
      <formula xml:space="preserve"> G27 = ""</formula>
    </cfRule>
  </conditionalFormatting>
  <conditionalFormatting sqref="H15">
    <cfRule type="expression" dxfId="38" priority="13">
      <formula>H15 = ""</formula>
    </cfRule>
  </conditionalFormatting>
  <dataValidations count="1">
    <dataValidation type="date" allowBlank="1" showInputMessage="1" showErrorMessage="1" sqref="A13:B13" xr:uid="{147039F3-3D29-4674-99CF-3614095CC893}">
      <formula1>45658</formula1>
      <formula2>54789</formula2>
    </dataValidation>
  </dataValidations>
  <pageMargins left="0.51181102362204722" right="0.51181102362204722" top="0.20833333333333334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1
&amp;"Arial,Normal"&amp;11Programme Système de gestion de l'énergie</oddHeader>
    <oddFooter>&amp;L&amp;"Arial Narrow,Normal"&amp;6Formulaire -  Demandes d'appui financier pour la performance - Année 1 -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121A7F-4679-40D3-B934-22330D97A8F7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44BF5-A1B6-4797-AD60-CD19F97FC190}">
  <sheetPr codeName="Feuil14">
    <tabColor rgb="FF002060"/>
    <pageSetUpPr fitToPage="1"/>
  </sheetPr>
  <dimension ref="A6:L27"/>
  <sheetViews>
    <sheetView showGridLines="0" view="pageLayout" zoomScaleNormal="100" workbookViewId="0">
      <selection activeCell="H15" sqref="H15"/>
    </sheetView>
  </sheetViews>
  <sheetFormatPr baseColWidth="10" defaultColWidth="11.54296875" defaultRowHeight="14.5" x14ac:dyDescent="0.35"/>
  <cols>
    <col min="1" max="4" width="9.7265625" customWidth="1"/>
    <col min="5" max="5" width="4.26953125" customWidth="1"/>
    <col min="6" max="6" width="19.453125" style="2" customWidth="1"/>
    <col min="7" max="7" width="15.7265625" style="2" customWidth="1"/>
    <col min="8" max="8" width="16.453125" style="2" customWidth="1"/>
    <col min="9" max="9" width="22.1796875" style="2" customWidth="1"/>
    <col min="10" max="11" width="16.81640625" customWidth="1"/>
    <col min="12" max="12" width="33.81640625" customWidth="1"/>
  </cols>
  <sheetData>
    <row r="6" spans="1:8" ht="15" thickBot="1" x14ac:dyDescent="0.4">
      <c r="A6" s="41" t="s">
        <v>71</v>
      </c>
      <c r="B6" s="42"/>
      <c r="C6" s="42"/>
      <c r="D6" s="42"/>
      <c r="E6" s="42"/>
      <c r="F6" s="42"/>
      <c r="G6" s="42"/>
      <c r="H6" s="42"/>
    </row>
    <row r="7" spans="1:8" ht="12" customHeight="1" x14ac:dyDescent="0.35">
      <c r="A7" s="287" t="s">
        <v>1</v>
      </c>
      <c r="B7" s="288"/>
      <c r="C7" s="288"/>
      <c r="D7" s="288"/>
      <c r="E7" s="289"/>
      <c r="F7" s="40" t="s">
        <v>70</v>
      </c>
      <c r="G7" s="448" t="s">
        <v>69</v>
      </c>
      <c r="H7" s="448"/>
    </row>
    <row r="8" spans="1:8" ht="16.5" customHeight="1" x14ac:dyDescent="0.35">
      <c r="A8" s="338">
        <f>'Demande d''admissibilité'!A5</f>
        <v>0</v>
      </c>
      <c r="B8" s="342"/>
      <c r="C8" s="342"/>
      <c r="D8" s="342"/>
      <c r="E8" s="339"/>
      <c r="F8" s="72">
        <f>'Demande d''admissibilité'!J5</f>
        <v>0</v>
      </c>
      <c r="G8" s="281">
        <f>'Onglet Énergir'!C2</f>
        <v>0</v>
      </c>
      <c r="H8" s="281"/>
    </row>
    <row r="9" spans="1:8" ht="12" customHeight="1" x14ac:dyDescent="0.35">
      <c r="A9" s="390" t="s">
        <v>103</v>
      </c>
      <c r="B9" s="413"/>
      <c r="C9" s="413"/>
      <c r="D9" s="413"/>
      <c r="E9" s="413"/>
      <c r="F9" s="414"/>
      <c r="G9" s="282" t="s">
        <v>75</v>
      </c>
      <c r="H9" s="282"/>
    </row>
    <row r="10" spans="1:8" ht="16.5" customHeight="1" x14ac:dyDescent="0.35">
      <c r="A10" s="389">
        <f>'Demande d''admissibilité'!A10</f>
        <v>0</v>
      </c>
      <c r="B10" s="389"/>
      <c r="C10" s="389"/>
      <c r="D10" s="389"/>
      <c r="E10" s="389"/>
      <c r="F10" s="389"/>
      <c r="G10" s="283">
        <f>'Onglet Énergir'!C3</f>
        <v>0</v>
      </c>
      <c r="H10" s="283"/>
    </row>
    <row r="11" spans="1:8" ht="28.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  <c r="H11" s="385"/>
    </row>
    <row r="12" spans="1:8" x14ac:dyDescent="0.35">
      <c r="A12" s="410" t="s">
        <v>56</v>
      </c>
      <c r="B12" s="415"/>
      <c r="C12" s="410" t="s">
        <v>57</v>
      </c>
      <c r="D12" s="415"/>
      <c r="E12" s="51"/>
      <c r="F12" s="449" t="s">
        <v>182</v>
      </c>
      <c r="G12" s="450"/>
      <c r="H12" s="451"/>
    </row>
    <row r="13" spans="1:8" x14ac:dyDescent="0.35">
      <c r="A13" s="457">
        <f>IF('Perfo. - 1'!C13&gt;0,'Perfo. - 1'!C13+1,0)</f>
        <v>0</v>
      </c>
      <c r="B13" s="457"/>
      <c r="C13" s="411">
        <f>IF(A13&gt;0,DATE(YEAR(A13)+1,MONTH(A13),DAY(A13)-1),0)</f>
        <v>0</v>
      </c>
      <c r="D13" s="416"/>
      <c r="E13" s="51"/>
      <c r="F13" s="452"/>
      <c r="G13" s="453"/>
      <c r="H13" s="454"/>
    </row>
    <row r="14" spans="1:8" ht="36" customHeight="1" thickBot="1" x14ac:dyDescent="0.4">
      <c r="A14" s="43" t="s">
        <v>174</v>
      </c>
      <c r="B14" s="44"/>
      <c r="C14" s="44"/>
      <c r="D14" s="44"/>
      <c r="E14" s="44"/>
      <c r="F14" s="44"/>
      <c r="G14" s="44"/>
      <c r="H14" s="44"/>
    </row>
    <row r="15" spans="1:8" ht="28.5" customHeight="1" x14ac:dyDescent="0.35">
      <c r="A15" s="435" t="s">
        <v>160</v>
      </c>
      <c r="B15" s="435"/>
      <c r="C15" s="435"/>
      <c r="D15" s="435"/>
      <c r="E15" s="435"/>
      <c r="F15" s="435"/>
      <c r="G15" s="435"/>
      <c r="H15" s="21" t="s">
        <v>11</v>
      </c>
    </row>
    <row r="16" spans="1:8" x14ac:dyDescent="0.35">
      <c r="A16" s="436" t="s">
        <v>55</v>
      </c>
      <c r="B16" s="436"/>
      <c r="C16" s="391"/>
      <c r="D16" s="391"/>
      <c r="E16" s="391"/>
      <c r="F16" s="391"/>
      <c r="G16" s="391"/>
      <c r="H16" s="391"/>
    </row>
    <row r="17" spans="1:12" ht="36" customHeight="1" thickBot="1" x14ac:dyDescent="0.4">
      <c r="A17" s="222" t="s">
        <v>78</v>
      </c>
      <c r="B17" s="222"/>
      <c r="C17" s="222"/>
      <c r="D17" s="222"/>
      <c r="E17" s="222"/>
      <c r="F17" s="222"/>
      <c r="G17" s="222"/>
      <c r="H17" s="222"/>
      <c r="I17"/>
    </row>
    <row r="18" spans="1:12" ht="24" customHeight="1" x14ac:dyDescent="0.35">
      <c r="A18" s="437" t="s">
        <v>151</v>
      </c>
      <c r="B18" s="438"/>
      <c r="C18" s="438"/>
      <c r="D18" s="438"/>
      <c r="E18" s="438"/>
      <c r="F18" s="439"/>
      <c r="G18" s="52"/>
      <c r="H18" s="162" t="s">
        <v>152</v>
      </c>
      <c r="J18" s="2"/>
      <c r="K18" s="2"/>
      <c r="L18" s="2"/>
    </row>
    <row r="19" spans="1:12" ht="24" customHeight="1" x14ac:dyDescent="0.35">
      <c r="A19" s="440" t="s">
        <v>153</v>
      </c>
      <c r="B19" s="441"/>
      <c r="C19" s="441"/>
      <c r="D19" s="441"/>
      <c r="E19" s="441"/>
      <c r="F19" s="442"/>
      <c r="G19" s="55" cm="1">
        <f t="array" ref="G19">Tableau3[Appui ($/m³)]</f>
        <v>0.5</v>
      </c>
      <c r="H19" s="163" t="s">
        <v>154</v>
      </c>
      <c r="J19" s="2"/>
      <c r="K19" s="2"/>
      <c r="L19" s="2"/>
    </row>
    <row r="20" spans="1:12" ht="24" customHeight="1" x14ac:dyDescent="0.35">
      <c r="A20" s="447" t="s">
        <v>116</v>
      </c>
      <c r="B20" s="447"/>
      <c r="C20" s="447"/>
      <c r="D20" s="447"/>
      <c r="E20" s="447"/>
      <c r="F20" s="447"/>
      <c r="G20" s="54" cm="1">
        <f t="array" ref="G20">IF(H15="Non",MIN(G18*G19,Tableau3[Maximum]-'Perfo. - 1'!G21),0)</f>
        <v>0</v>
      </c>
      <c r="H20" s="53" t="s">
        <v>68</v>
      </c>
      <c r="J20" s="2"/>
      <c r="K20" s="2"/>
      <c r="L20" s="2"/>
    </row>
    <row r="21" spans="1:12" ht="24" customHeight="1" x14ac:dyDescent="0.35">
      <c r="A21" s="443" t="s">
        <v>117</v>
      </c>
      <c r="B21" s="444"/>
      <c r="C21" s="444"/>
      <c r="D21" s="444"/>
      <c r="E21" s="444"/>
      <c r="F21" s="445"/>
      <c r="G21" s="56">
        <f>G20+'Perfo. - 1'!G21</f>
        <v>0</v>
      </c>
      <c r="H21" s="57" t="s">
        <v>68</v>
      </c>
      <c r="J21" s="2"/>
      <c r="K21" s="2"/>
      <c r="L21" s="2"/>
    </row>
    <row r="22" spans="1:12" ht="24" customHeight="1" x14ac:dyDescent="0.35">
      <c r="A22" s="446" t="s">
        <v>81</v>
      </c>
      <c r="B22" s="446"/>
      <c r="C22" s="446"/>
      <c r="D22" s="446"/>
      <c r="E22" s="446"/>
      <c r="F22" s="446"/>
      <c r="G22" s="59" t="e">
        <f>_xlfn.XLOOKUP(tarif,#REF!,Tableau3[Maximum])</f>
        <v>#NAME?</v>
      </c>
      <c r="H22" s="58"/>
      <c r="J22" s="2"/>
      <c r="K22" s="2"/>
      <c r="L22" s="2"/>
    </row>
    <row r="23" spans="1:12" x14ac:dyDescent="0.35">
      <c r="A23" s="27"/>
      <c r="C23" s="27"/>
      <c r="D23" s="27"/>
      <c r="E23" s="27"/>
      <c r="F23" s="34"/>
      <c r="G23" s="34"/>
      <c r="H23" s="34"/>
      <c r="J23" s="2"/>
      <c r="K23" s="2"/>
      <c r="L23" s="2"/>
    </row>
    <row r="24" spans="1:12" x14ac:dyDescent="0.35">
      <c r="A24" s="1"/>
      <c r="J24" s="2"/>
      <c r="K24" s="2"/>
      <c r="L24" s="2"/>
    </row>
    <row r="25" spans="1:12" ht="15" thickBot="1" x14ac:dyDescent="0.4">
      <c r="A25" s="1"/>
      <c r="G25" s="430" t="s">
        <v>76</v>
      </c>
      <c r="H25" s="430"/>
    </row>
    <row r="26" spans="1:12" ht="14.5" customHeight="1" x14ac:dyDescent="0.35">
      <c r="A26" s="1"/>
      <c r="G26" s="433" t="s">
        <v>94</v>
      </c>
      <c r="H26" s="434"/>
    </row>
    <row r="27" spans="1:12" ht="21.65" customHeight="1" x14ac:dyDescent="0.35">
      <c r="A27" s="1"/>
      <c r="G27" s="431" t="s">
        <v>111</v>
      </c>
      <c r="H27" s="432"/>
    </row>
  </sheetData>
  <sheetProtection algorithmName="SHA-512" hashValue="wMmvwy3IqnmbvVI4O/kDztcd4fSTabdoq4g/kP1HBBZ1bMhxxLmoy6MBTJd3Rx8C/0exSCV/8PfrxdWv3uVuKA==" saltValue="MpNYrqDPhs5IDLxuvG1Mwg==" spinCount="100000" sheet="1" formatRows="0" selectLockedCells="1"/>
  <mergeCells count="26"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  <mergeCell ref="A10:F10"/>
    <mergeCell ref="G10:H10"/>
    <mergeCell ref="A11:H11"/>
    <mergeCell ref="A12:B12"/>
    <mergeCell ref="C12:D12"/>
    <mergeCell ref="F12:H13"/>
    <mergeCell ref="A13:B13"/>
    <mergeCell ref="C13:D13"/>
    <mergeCell ref="A7:E7"/>
    <mergeCell ref="G7:H7"/>
    <mergeCell ref="A8:E8"/>
    <mergeCell ref="G8:H8"/>
    <mergeCell ref="A9:F9"/>
    <mergeCell ref="G9:H9"/>
  </mergeCells>
  <conditionalFormatting sqref="A8 F8">
    <cfRule type="expression" dxfId="37" priority="5">
      <formula>A8 = ""</formula>
    </cfRule>
  </conditionalFormatting>
  <conditionalFormatting sqref="A13 C13">
    <cfRule type="expression" dxfId="36" priority="8">
      <formula xml:space="preserve"> A13 = ""</formula>
    </cfRule>
  </conditionalFormatting>
  <conditionalFormatting sqref="A22">
    <cfRule type="expression" dxfId="35" priority="9">
      <formula>$G$21=$G$22</formula>
    </cfRule>
  </conditionalFormatting>
  <conditionalFormatting sqref="C16:H16">
    <cfRule type="expression" dxfId="34" priority="4">
      <formula xml:space="preserve"> C16 = ""</formula>
    </cfRule>
  </conditionalFormatting>
  <conditionalFormatting sqref="F12">
    <cfRule type="expression" dxfId="33" priority="1">
      <formula>#REF!&lt;$G$8</formula>
    </cfRule>
  </conditionalFormatting>
  <conditionalFormatting sqref="G18:G19">
    <cfRule type="expression" dxfId="32" priority="7">
      <formula>G18 = ""</formula>
    </cfRule>
  </conditionalFormatting>
  <conditionalFormatting sqref="G21:G22">
    <cfRule type="expression" dxfId="31" priority="3">
      <formula>G21 = ""</formula>
    </cfRule>
  </conditionalFormatting>
  <conditionalFormatting sqref="G27">
    <cfRule type="expression" dxfId="30" priority="2">
      <formula xml:space="preserve"> G27 = ""</formula>
    </cfRule>
  </conditionalFormatting>
  <conditionalFormatting sqref="H15">
    <cfRule type="expression" dxfId="29" priority="6">
      <formula>H15 = ""</formula>
    </cfRule>
  </conditionalFormatting>
  <pageMargins left="0.51181102362204722" right="0.51181102362204722" top="0.19636015325670497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2
&amp;"Arial,Normal"&amp;11Programme Système de gestion de l'énergie</oddHeader>
    <oddFooter>&amp;L&amp;"Arial Narrow,Normal"&amp;6Formulaire -  Demandes d'appui financier pour la performance - Année 2 -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9D1F0F-59AF-41C3-B37C-3BF150E7D7B2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366B-A757-4744-87FF-058A8AC1CD42}">
  <sheetPr codeName="Feuil15">
    <tabColor rgb="FF002060"/>
    <pageSetUpPr fitToPage="1"/>
  </sheetPr>
  <dimension ref="A6:L28"/>
  <sheetViews>
    <sheetView showGridLines="0" view="pageLayout" zoomScaleNormal="100" workbookViewId="0">
      <selection activeCell="H15" sqref="H15"/>
    </sheetView>
  </sheetViews>
  <sheetFormatPr baseColWidth="10" defaultColWidth="11.54296875" defaultRowHeight="14.5" x14ac:dyDescent="0.35"/>
  <cols>
    <col min="1" max="4" width="9.7265625" customWidth="1"/>
    <col min="5" max="5" width="4.26953125" customWidth="1"/>
    <col min="6" max="6" width="19.453125" style="2" customWidth="1"/>
    <col min="7" max="7" width="15.1796875" style="2" customWidth="1"/>
    <col min="8" max="8" width="16.453125" style="2" customWidth="1"/>
    <col min="9" max="9" width="22.1796875" style="2" customWidth="1"/>
    <col min="10" max="11" width="16.81640625" customWidth="1"/>
    <col min="12" max="12" width="33.81640625" customWidth="1"/>
  </cols>
  <sheetData>
    <row r="6" spans="1:8" ht="15" thickBot="1" x14ac:dyDescent="0.4">
      <c r="A6" s="41" t="s">
        <v>71</v>
      </c>
      <c r="B6" s="42"/>
      <c r="C6" s="42"/>
      <c r="D6" s="42"/>
      <c r="E6" s="42"/>
      <c r="F6" s="42"/>
      <c r="G6" s="42"/>
      <c r="H6" s="42"/>
    </row>
    <row r="7" spans="1:8" ht="12" customHeight="1" x14ac:dyDescent="0.35">
      <c r="A7" s="287" t="s">
        <v>1</v>
      </c>
      <c r="B7" s="288"/>
      <c r="C7" s="288"/>
      <c r="D7" s="288"/>
      <c r="E7" s="289"/>
      <c r="F7" s="40" t="s">
        <v>70</v>
      </c>
      <c r="G7" s="448" t="s">
        <v>69</v>
      </c>
      <c r="H7" s="448"/>
    </row>
    <row r="8" spans="1:8" ht="16.5" customHeight="1" x14ac:dyDescent="0.35">
      <c r="A8" s="338">
        <f>'Demande d''admissibilité'!A5</f>
        <v>0</v>
      </c>
      <c r="B8" s="342"/>
      <c r="C8" s="342"/>
      <c r="D8" s="342"/>
      <c r="E8" s="339"/>
      <c r="F8" s="72">
        <f>'Demande d''admissibilité'!J5</f>
        <v>0</v>
      </c>
      <c r="G8" s="281">
        <f>'Onglet Énergir'!C2</f>
        <v>0</v>
      </c>
      <c r="H8" s="281"/>
    </row>
    <row r="9" spans="1:8" ht="12" customHeight="1" x14ac:dyDescent="0.35">
      <c r="A9" s="390" t="s">
        <v>103</v>
      </c>
      <c r="B9" s="413"/>
      <c r="C9" s="413"/>
      <c r="D9" s="413"/>
      <c r="E9" s="413"/>
      <c r="F9" s="414"/>
      <c r="G9" s="282" t="s">
        <v>75</v>
      </c>
      <c r="H9" s="282"/>
    </row>
    <row r="10" spans="1:8" ht="16.5" customHeight="1" x14ac:dyDescent="0.35">
      <c r="A10" s="389">
        <f>'Demande d''admissibilité'!A10</f>
        <v>0</v>
      </c>
      <c r="B10" s="389"/>
      <c r="C10" s="389"/>
      <c r="D10" s="389"/>
      <c r="E10" s="389"/>
      <c r="F10" s="389"/>
      <c r="G10" s="283">
        <f>'Onglet Énergir'!C3</f>
        <v>0</v>
      </c>
      <c r="H10" s="283"/>
    </row>
    <row r="11" spans="1:8" ht="28.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  <c r="H11" s="385"/>
    </row>
    <row r="12" spans="1:8" ht="15" customHeight="1" x14ac:dyDescent="0.35">
      <c r="A12" s="410" t="s">
        <v>56</v>
      </c>
      <c r="B12" s="415"/>
      <c r="C12" s="410" t="s">
        <v>57</v>
      </c>
      <c r="D12" s="415"/>
      <c r="E12" s="51"/>
      <c r="F12" s="449" t="s">
        <v>182</v>
      </c>
      <c r="G12" s="450"/>
      <c r="H12" s="451"/>
    </row>
    <row r="13" spans="1:8" x14ac:dyDescent="0.35">
      <c r="A13" s="457">
        <f>IF('Perfo. - 2'!C13&gt;0,'Perfo. - 2'!C13+1,0)</f>
        <v>0</v>
      </c>
      <c r="B13" s="457"/>
      <c r="C13" s="411">
        <f>IF(A13&gt;0,DATE(YEAR(A13)+1,MONTH(A13),DAY(A13)-1),0)</f>
        <v>0</v>
      </c>
      <c r="D13" s="416"/>
      <c r="E13" s="51"/>
      <c r="F13" s="452"/>
      <c r="G13" s="453"/>
      <c r="H13" s="454"/>
    </row>
    <row r="14" spans="1:8" ht="36" customHeight="1" thickBot="1" x14ac:dyDescent="0.4">
      <c r="A14" s="43" t="s">
        <v>174</v>
      </c>
      <c r="B14" s="44"/>
      <c r="C14" s="44"/>
      <c r="D14" s="44"/>
      <c r="E14" s="44"/>
      <c r="F14" s="44"/>
      <c r="G14" s="44"/>
      <c r="H14" s="44"/>
    </row>
    <row r="15" spans="1:8" ht="28.5" customHeight="1" x14ac:dyDescent="0.35">
      <c r="A15" s="435" t="s">
        <v>175</v>
      </c>
      <c r="B15" s="435"/>
      <c r="C15" s="435"/>
      <c r="D15" s="435"/>
      <c r="E15" s="435"/>
      <c r="F15" s="435"/>
      <c r="G15" s="435"/>
      <c r="H15" s="21" t="s">
        <v>11</v>
      </c>
    </row>
    <row r="16" spans="1:8" x14ac:dyDescent="0.35">
      <c r="A16" s="436" t="s">
        <v>55</v>
      </c>
      <c r="B16" s="436"/>
      <c r="C16" s="391"/>
      <c r="D16" s="391"/>
      <c r="E16" s="391"/>
      <c r="F16" s="391"/>
      <c r="G16" s="391"/>
      <c r="H16" s="391"/>
    </row>
    <row r="17" spans="1:12" ht="36" customHeight="1" thickBot="1" x14ac:dyDescent="0.4">
      <c r="A17" s="222" t="s">
        <v>78</v>
      </c>
      <c r="B17" s="222"/>
      <c r="C17" s="222"/>
      <c r="D17" s="222"/>
      <c r="E17" s="222"/>
      <c r="F17" s="222"/>
      <c r="G17" s="222"/>
      <c r="H17" s="222"/>
      <c r="I17"/>
    </row>
    <row r="18" spans="1:12" ht="24" customHeight="1" x14ac:dyDescent="0.35">
      <c r="A18" s="437" t="s">
        <v>151</v>
      </c>
      <c r="B18" s="438"/>
      <c r="C18" s="438"/>
      <c r="D18" s="438"/>
      <c r="E18" s="438"/>
      <c r="F18" s="439"/>
      <c r="G18" s="52"/>
      <c r="H18" s="162" t="s">
        <v>152</v>
      </c>
      <c r="J18" s="2"/>
      <c r="K18" s="2"/>
      <c r="L18" s="2"/>
    </row>
    <row r="19" spans="1:12" ht="24" customHeight="1" x14ac:dyDescent="0.35">
      <c r="A19" s="440" t="s">
        <v>153</v>
      </c>
      <c r="B19" s="441"/>
      <c r="C19" s="441"/>
      <c r="D19" s="441"/>
      <c r="E19" s="441"/>
      <c r="F19" s="442"/>
      <c r="G19" s="55" cm="1">
        <f t="array" ref="G19">Tableau3[Appui ($/m³)]</f>
        <v>0.5</v>
      </c>
      <c r="H19" s="163" t="s">
        <v>154</v>
      </c>
      <c r="J19" s="2"/>
      <c r="K19" s="2"/>
      <c r="L19" s="2"/>
    </row>
    <row r="20" spans="1:12" ht="24" customHeight="1" x14ac:dyDescent="0.35">
      <c r="A20" s="447" t="s">
        <v>116</v>
      </c>
      <c r="B20" s="447"/>
      <c r="C20" s="447"/>
      <c r="D20" s="447"/>
      <c r="E20" s="447"/>
      <c r="F20" s="447"/>
      <c r="G20" s="54" cm="1">
        <f t="array" ref="G20">IF(H15="Non",MIN(G18*G19,Tableau3[Maximum]-'Perfo. - 2'!G21),0)</f>
        <v>0</v>
      </c>
      <c r="H20" s="53" t="s">
        <v>68</v>
      </c>
      <c r="J20" s="2"/>
      <c r="K20" s="2"/>
      <c r="L20" s="2"/>
    </row>
    <row r="21" spans="1:12" ht="24" customHeight="1" x14ac:dyDescent="0.35">
      <c r="A21" s="443" t="s">
        <v>117</v>
      </c>
      <c r="B21" s="444"/>
      <c r="C21" s="444"/>
      <c r="D21" s="444"/>
      <c r="E21" s="444"/>
      <c r="F21" s="445"/>
      <c r="G21" s="56">
        <f>G20+'Perfo. - 2'!G21</f>
        <v>0</v>
      </c>
      <c r="H21" s="57" t="s">
        <v>68</v>
      </c>
      <c r="J21" s="2"/>
      <c r="K21" s="2"/>
      <c r="L21" s="2"/>
    </row>
    <row r="22" spans="1:12" ht="24" customHeight="1" x14ac:dyDescent="0.35">
      <c r="A22" s="446" t="s">
        <v>81</v>
      </c>
      <c r="B22" s="446"/>
      <c r="C22" s="446"/>
      <c r="D22" s="446"/>
      <c r="E22" s="446"/>
      <c r="F22" s="446"/>
      <c r="G22" s="59" t="e">
        <f>_xlfn.XLOOKUP(tarif,#REF!,Tableau3[Maximum])</f>
        <v>#NAME?</v>
      </c>
      <c r="H22" s="58"/>
      <c r="J22" s="2"/>
      <c r="K22" s="2"/>
      <c r="L22" s="2"/>
    </row>
    <row r="23" spans="1:12" x14ac:dyDescent="0.35">
      <c r="A23" s="27"/>
      <c r="C23" s="27"/>
      <c r="D23" s="27"/>
      <c r="E23" s="27"/>
      <c r="F23" s="34"/>
      <c r="G23" s="34"/>
      <c r="H23" s="34"/>
      <c r="J23" s="2"/>
      <c r="K23" s="2"/>
      <c r="L23" s="2"/>
    </row>
    <row r="24" spans="1:12" x14ac:dyDescent="0.35">
      <c r="A24" s="1"/>
      <c r="J24" s="2"/>
      <c r="K24" s="2"/>
      <c r="L24" s="2"/>
    </row>
    <row r="25" spans="1:12" ht="15" thickBot="1" x14ac:dyDescent="0.4">
      <c r="A25" s="1"/>
      <c r="G25" s="430" t="s">
        <v>76</v>
      </c>
      <c r="H25" s="430"/>
    </row>
    <row r="26" spans="1:12" ht="14.5" customHeight="1" x14ac:dyDescent="0.35">
      <c r="A26" s="1"/>
      <c r="G26" s="459" t="s">
        <v>95</v>
      </c>
      <c r="H26" s="459"/>
    </row>
    <row r="27" spans="1:12" ht="21.65" customHeight="1" x14ac:dyDescent="0.35">
      <c r="A27" s="1"/>
      <c r="G27" s="458" t="s">
        <v>112</v>
      </c>
      <c r="H27" s="458"/>
    </row>
    <row r="28" spans="1:12" x14ac:dyDescent="0.35">
      <c r="A28" s="1"/>
    </row>
  </sheetData>
  <sheetProtection algorithmName="SHA-512" hashValue="ospCB6XsVRxG2bD1DGw0WCGOomyWTV6tTMIIASBF+vPCmS6/WRyUtiuDK+bVdq+1+dzvjLRkAwc/w2IL+A31tA==" saltValue="MOIGNqk1VcIlGFs7Yk9EnQ==" spinCount="100000" sheet="1" formatRows="0" selectLockedCells="1"/>
  <mergeCells count="26"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  <mergeCell ref="A10:F10"/>
    <mergeCell ref="G10:H10"/>
    <mergeCell ref="A11:H11"/>
    <mergeCell ref="A12:B12"/>
    <mergeCell ref="C12:D12"/>
    <mergeCell ref="F12:H13"/>
    <mergeCell ref="A13:B13"/>
    <mergeCell ref="C13:D13"/>
    <mergeCell ref="A7:E7"/>
    <mergeCell ref="G7:H7"/>
    <mergeCell ref="A8:E8"/>
    <mergeCell ref="G8:H8"/>
    <mergeCell ref="A9:F9"/>
    <mergeCell ref="G9:H9"/>
  </mergeCells>
  <conditionalFormatting sqref="A8 F8">
    <cfRule type="expression" dxfId="28" priority="9">
      <formula>A8 = ""</formula>
    </cfRule>
  </conditionalFormatting>
  <conditionalFormatting sqref="A13">
    <cfRule type="expression" dxfId="27" priority="3">
      <formula xml:space="preserve"> A13 = ""</formula>
    </cfRule>
  </conditionalFormatting>
  <conditionalFormatting sqref="A22">
    <cfRule type="expression" dxfId="26" priority="13">
      <formula>$G$21=$G$22</formula>
    </cfRule>
  </conditionalFormatting>
  <conditionalFormatting sqref="C13">
    <cfRule type="expression" dxfId="25" priority="4">
      <formula xml:space="preserve"> C13 = ""</formula>
    </cfRule>
  </conditionalFormatting>
  <conditionalFormatting sqref="C16:H16">
    <cfRule type="expression" dxfId="24" priority="8">
      <formula xml:space="preserve"> C16 = ""</formula>
    </cfRule>
  </conditionalFormatting>
  <conditionalFormatting sqref="F12">
    <cfRule type="expression" dxfId="23" priority="1">
      <formula>#REF!&lt;$G$8</formula>
    </cfRule>
  </conditionalFormatting>
  <conditionalFormatting sqref="G18:G19">
    <cfRule type="expression" dxfId="22" priority="11">
      <formula>G18 = ""</formula>
    </cfRule>
  </conditionalFormatting>
  <conditionalFormatting sqref="G21:G22">
    <cfRule type="expression" dxfId="21" priority="2">
      <formula>G21 = ""</formula>
    </cfRule>
  </conditionalFormatting>
  <conditionalFormatting sqref="G27">
    <cfRule type="expression" dxfId="20" priority="6">
      <formula xml:space="preserve"> G27 = ""</formula>
    </cfRule>
  </conditionalFormatting>
  <conditionalFormatting sqref="H15">
    <cfRule type="expression" dxfId="19" priority="10">
      <formula>H15 = ""</formula>
    </cfRule>
  </conditionalFormatting>
  <pageMargins left="0.51181102362204722" right="0.51181102362204722" top="0.18199233716475097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3
&amp;"Arial,Normal"&amp;11Programme Système de gestion de l'énergie</oddHeader>
    <oddFooter>&amp;L&amp;"Arial Narrow,Normal"&amp;6Formulaire -  Demandes d'appui financier pour la performance - Année 3 -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1604AA-09A7-442F-AD03-C020845F6FE1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3C9D8-40BE-4A4E-9253-F3883D5291F0}">
  <sheetPr codeName="Feuil16">
    <tabColor rgb="FF002060"/>
    <pageSetUpPr fitToPage="1"/>
  </sheetPr>
  <dimension ref="A6:L28"/>
  <sheetViews>
    <sheetView showGridLines="0" view="pageLayout" zoomScaleNormal="100" workbookViewId="0">
      <selection activeCell="H15" sqref="H15"/>
    </sheetView>
  </sheetViews>
  <sheetFormatPr baseColWidth="10" defaultColWidth="11.54296875" defaultRowHeight="14.5" x14ac:dyDescent="0.35"/>
  <cols>
    <col min="1" max="4" width="9.7265625" customWidth="1"/>
    <col min="5" max="5" width="4.26953125" customWidth="1"/>
    <col min="6" max="6" width="19.453125" style="2" customWidth="1"/>
    <col min="7" max="7" width="15.7265625" style="2" customWidth="1"/>
    <col min="8" max="8" width="16.453125" style="2" customWidth="1"/>
    <col min="9" max="9" width="22.1796875" style="2" customWidth="1"/>
    <col min="10" max="11" width="16.81640625" customWidth="1"/>
    <col min="12" max="12" width="33.81640625" customWidth="1"/>
  </cols>
  <sheetData>
    <row r="6" spans="1:8" ht="15" thickBot="1" x14ac:dyDescent="0.4">
      <c r="A6" s="41" t="s">
        <v>71</v>
      </c>
      <c r="B6" s="42"/>
      <c r="C6" s="42"/>
      <c r="D6" s="42"/>
      <c r="E6" s="42"/>
      <c r="F6" s="42"/>
      <c r="G6" s="42"/>
      <c r="H6" s="42"/>
    </row>
    <row r="7" spans="1:8" ht="12" customHeight="1" x14ac:dyDescent="0.35">
      <c r="A7" s="287" t="s">
        <v>1</v>
      </c>
      <c r="B7" s="288"/>
      <c r="C7" s="288"/>
      <c r="D7" s="288"/>
      <c r="E7" s="289"/>
      <c r="F7" s="40" t="s">
        <v>70</v>
      </c>
      <c r="G7" s="448" t="s">
        <v>69</v>
      </c>
      <c r="H7" s="448"/>
    </row>
    <row r="8" spans="1:8" ht="16.5" customHeight="1" x14ac:dyDescent="0.35">
      <c r="A8" s="338">
        <f>'Demande d''admissibilité'!A5</f>
        <v>0</v>
      </c>
      <c r="B8" s="342"/>
      <c r="C8" s="342"/>
      <c r="D8" s="342"/>
      <c r="E8" s="339"/>
      <c r="F8" s="72">
        <f>'Demande d''admissibilité'!J5</f>
        <v>0</v>
      </c>
      <c r="G8" s="281">
        <f>'Onglet Énergir'!C2</f>
        <v>0</v>
      </c>
      <c r="H8" s="281"/>
    </row>
    <row r="9" spans="1:8" ht="12" customHeight="1" x14ac:dyDescent="0.35">
      <c r="A9" s="390" t="s">
        <v>103</v>
      </c>
      <c r="B9" s="413"/>
      <c r="C9" s="413"/>
      <c r="D9" s="413"/>
      <c r="E9" s="413"/>
      <c r="F9" s="414"/>
      <c r="G9" s="282" t="s">
        <v>75</v>
      </c>
      <c r="H9" s="282"/>
    </row>
    <row r="10" spans="1:8" ht="16.5" customHeight="1" x14ac:dyDescent="0.35">
      <c r="A10" s="389">
        <f>'Demande d''admissibilité'!A10</f>
        <v>0</v>
      </c>
      <c r="B10" s="389"/>
      <c r="C10" s="389"/>
      <c r="D10" s="389"/>
      <c r="E10" s="389"/>
      <c r="F10" s="389"/>
      <c r="G10" s="283">
        <f>'Onglet Énergir'!C3</f>
        <v>0</v>
      </c>
      <c r="H10" s="283"/>
    </row>
    <row r="11" spans="1:8" ht="28.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  <c r="H11" s="385"/>
    </row>
    <row r="12" spans="1:8" ht="15" customHeight="1" x14ac:dyDescent="0.35">
      <c r="A12" s="410" t="s">
        <v>56</v>
      </c>
      <c r="B12" s="415"/>
      <c r="C12" s="410" t="s">
        <v>57</v>
      </c>
      <c r="D12" s="415"/>
      <c r="E12" s="51"/>
      <c r="F12" s="449" t="s">
        <v>182</v>
      </c>
      <c r="G12" s="450"/>
      <c r="H12" s="451"/>
    </row>
    <row r="13" spans="1:8" x14ac:dyDescent="0.35">
      <c r="A13" s="457">
        <f>IF('Perfo. - 3'!C13&gt;0,'Perfo. - 3'!C13+1,0)</f>
        <v>0</v>
      </c>
      <c r="B13" s="457"/>
      <c r="C13" s="411">
        <f>IF(A13&gt;0,DATE(YEAR(A13)+1,MONTH(A13),DAY(A13)-1),0)</f>
        <v>0</v>
      </c>
      <c r="D13" s="416"/>
      <c r="E13" s="51"/>
      <c r="F13" s="452"/>
      <c r="G13" s="453"/>
      <c r="H13" s="454"/>
    </row>
    <row r="14" spans="1:8" ht="36" customHeight="1" thickBot="1" x14ac:dyDescent="0.4">
      <c r="A14" s="43" t="s">
        <v>174</v>
      </c>
      <c r="B14" s="44"/>
      <c r="C14" s="44"/>
      <c r="D14" s="44"/>
      <c r="E14" s="44"/>
      <c r="F14" s="44"/>
      <c r="G14" s="44"/>
      <c r="H14" s="44"/>
    </row>
    <row r="15" spans="1:8" ht="28.5" customHeight="1" x14ac:dyDescent="0.35">
      <c r="A15" s="435" t="s">
        <v>175</v>
      </c>
      <c r="B15" s="435"/>
      <c r="C15" s="435"/>
      <c r="D15" s="435"/>
      <c r="E15" s="435"/>
      <c r="F15" s="435"/>
      <c r="G15" s="435"/>
      <c r="H15" s="21" t="s">
        <v>11</v>
      </c>
    </row>
    <row r="16" spans="1:8" x14ac:dyDescent="0.35">
      <c r="A16" s="436" t="s">
        <v>55</v>
      </c>
      <c r="B16" s="436"/>
      <c r="C16" s="391"/>
      <c r="D16" s="391"/>
      <c r="E16" s="391"/>
      <c r="F16" s="391"/>
      <c r="G16" s="391"/>
      <c r="H16" s="391"/>
    </row>
    <row r="17" spans="1:12" ht="36" customHeight="1" thickBot="1" x14ac:dyDescent="0.4">
      <c r="A17" s="222" t="s">
        <v>78</v>
      </c>
      <c r="B17" s="222"/>
      <c r="C17" s="222"/>
      <c r="D17" s="222"/>
      <c r="E17" s="222"/>
      <c r="F17" s="222"/>
      <c r="G17" s="222"/>
      <c r="H17" s="222"/>
      <c r="I17"/>
    </row>
    <row r="18" spans="1:12" ht="24" customHeight="1" x14ac:dyDescent="0.35">
      <c r="A18" s="437" t="s">
        <v>151</v>
      </c>
      <c r="B18" s="438"/>
      <c r="C18" s="438"/>
      <c r="D18" s="438"/>
      <c r="E18" s="438"/>
      <c r="F18" s="439"/>
      <c r="G18" s="52"/>
      <c r="H18" s="162" t="s">
        <v>152</v>
      </c>
      <c r="J18" s="2"/>
      <c r="K18" s="2"/>
      <c r="L18" s="2"/>
    </row>
    <row r="19" spans="1:12" ht="24" customHeight="1" x14ac:dyDescent="0.35">
      <c r="A19" s="440" t="s">
        <v>153</v>
      </c>
      <c r="B19" s="441"/>
      <c r="C19" s="441"/>
      <c r="D19" s="441"/>
      <c r="E19" s="441"/>
      <c r="F19" s="442"/>
      <c r="G19" s="55" cm="1">
        <f t="array" ref="G19">Tableau3[Appui ($/m³)]</f>
        <v>0.5</v>
      </c>
      <c r="H19" s="163" t="s">
        <v>154</v>
      </c>
      <c r="J19" s="2"/>
      <c r="K19" s="2"/>
      <c r="L19" s="2"/>
    </row>
    <row r="20" spans="1:12" ht="24" customHeight="1" x14ac:dyDescent="0.35">
      <c r="A20" s="447" t="s">
        <v>116</v>
      </c>
      <c r="B20" s="447"/>
      <c r="C20" s="447"/>
      <c r="D20" s="447"/>
      <c r="E20" s="447"/>
      <c r="F20" s="447"/>
      <c r="G20" s="54" cm="1">
        <f t="array" ref="G20">IF(H15="Non",MIN(G18*G19,Tableau3[Maximum]-'Perfo. - 3'!G21),0)</f>
        <v>0</v>
      </c>
      <c r="H20" s="53" t="s">
        <v>68</v>
      </c>
      <c r="J20" s="2"/>
      <c r="K20" s="2"/>
      <c r="L20" s="2"/>
    </row>
    <row r="21" spans="1:12" ht="24" customHeight="1" x14ac:dyDescent="0.35">
      <c r="A21" s="443" t="s">
        <v>117</v>
      </c>
      <c r="B21" s="444"/>
      <c r="C21" s="444"/>
      <c r="D21" s="444"/>
      <c r="E21" s="444"/>
      <c r="F21" s="445"/>
      <c r="G21" s="56">
        <f>G20+'Perfo. - 3'!G21</f>
        <v>0</v>
      </c>
      <c r="H21" s="57" t="s">
        <v>68</v>
      </c>
      <c r="J21" s="2"/>
      <c r="K21" s="2"/>
      <c r="L21" s="2"/>
    </row>
    <row r="22" spans="1:12" ht="24" customHeight="1" x14ac:dyDescent="0.35">
      <c r="A22" s="446" t="s">
        <v>81</v>
      </c>
      <c r="B22" s="446"/>
      <c r="C22" s="446"/>
      <c r="D22" s="446"/>
      <c r="E22" s="446"/>
      <c r="F22" s="446"/>
      <c r="G22" s="59" t="e">
        <f>_xlfn.XLOOKUP(tarif,#REF!,Tableau3[Maximum])</f>
        <v>#NAME?</v>
      </c>
      <c r="H22" s="58"/>
      <c r="J22" s="2"/>
      <c r="K22" s="2"/>
      <c r="L22" s="2"/>
    </row>
    <row r="23" spans="1:12" x14ac:dyDescent="0.35">
      <c r="A23" s="27"/>
      <c r="C23" s="27"/>
      <c r="D23" s="27"/>
      <c r="E23" s="27"/>
      <c r="F23" s="34"/>
      <c r="G23" s="34"/>
      <c r="H23" s="34"/>
      <c r="J23" s="2"/>
      <c r="K23" s="2"/>
      <c r="L23" s="2"/>
    </row>
    <row r="24" spans="1:12" x14ac:dyDescent="0.35">
      <c r="A24" s="1"/>
      <c r="J24" s="2"/>
      <c r="K24" s="2"/>
      <c r="L24" s="2"/>
    </row>
    <row r="25" spans="1:12" ht="15" thickBot="1" x14ac:dyDescent="0.4">
      <c r="A25" s="1"/>
      <c r="G25" s="430" t="s">
        <v>76</v>
      </c>
      <c r="H25" s="430"/>
    </row>
    <row r="26" spans="1:12" ht="14.5" customHeight="1" x14ac:dyDescent="0.35">
      <c r="A26" s="1"/>
      <c r="G26" s="459" t="s">
        <v>96</v>
      </c>
      <c r="H26" s="459"/>
    </row>
    <row r="27" spans="1:12" ht="21.65" customHeight="1" x14ac:dyDescent="0.35">
      <c r="A27" s="1"/>
      <c r="G27" s="458" t="s">
        <v>113</v>
      </c>
      <c r="H27" s="458"/>
    </row>
    <row r="28" spans="1:12" x14ac:dyDescent="0.35">
      <c r="A28" s="1"/>
    </row>
  </sheetData>
  <sheetProtection algorithmName="SHA-512" hashValue="LbXlL+/lMWmFARJngGmzeJ2Cizr71FLsMN4E/a59HwalDVDmUQmYv/TnHABJtNeK8YVFmcSeQxBtsfJAQvjERQ==" saltValue="gpkPXwbSreCRPi2gA7Yc1g==" spinCount="100000" sheet="1" formatRows="0" selectLockedCells="1"/>
  <mergeCells count="26"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  <mergeCell ref="A10:F10"/>
    <mergeCell ref="G10:H10"/>
    <mergeCell ref="A11:H11"/>
    <mergeCell ref="A12:B12"/>
    <mergeCell ref="C12:D12"/>
    <mergeCell ref="F12:H13"/>
    <mergeCell ref="A13:B13"/>
    <mergeCell ref="C13:D13"/>
    <mergeCell ref="A7:E7"/>
    <mergeCell ref="G7:H7"/>
    <mergeCell ref="A8:E8"/>
    <mergeCell ref="G8:H8"/>
    <mergeCell ref="A9:F9"/>
    <mergeCell ref="G9:H9"/>
  </mergeCells>
  <conditionalFormatting sqref="A8 F8">
    <cfRule type="expression" dxfId="18" priority="9">
      <formula>A8 = ""</formula>
    </cfRule>
  </conditionalFormatting>
  <conditionalFormatting sqref="A13">
    <cfRule type="expression" dxfId="17" priority="3">
      <formula xml:space="preserve"> A13 = ""</formula>
    </cfRule>
  </conditionalFormatting>
  <conditionalFormatting sqref="A22">
    <cfRule type="expression" dxfId="16" priority="13">
      <formula>$G$21=$G$22</formula>
    </cfRule>
  </conditionalFormatting>
  <conditionalFormatting sqref="C13">
    <cfRule type="expression" dxfId="15" priority="4">
      <formula xml:space="preserve"> C13 = ""</formula>
    </cfRule>
  </conditionalFormatting>
  <conditionalFormatting sqref="C16:H16">
    <cfRule type="expression" dxfId="14" priority="8">
      <formula xml:space="preserve"> C16 = ""</formula>
    </cfRule>
  </conditionalFormatting>
  <conditionalFormatting sqref="F12">
    <cfRule type="expression" dxfId="13" priority="1">
      <formula>#REF!&lt;$G$8</formula>
    </cfRule>
  </conditionalFormatting>
  <conditionalFormatting sqref="G18:G19">
    <cfRule type="expression" dxfId="12" priority="11">
      <formula>G18 = ""</formula>
    </cfRule>
  </conditionalFormatting>
  <conditionalFormatting sqref="G21:G22">
    <cfRule type="expression" dxfId="11" priority="2">
      <formula>G21 = ""</formula>
    </cfRule>
  </conditionalFormatting>
  <conditionalFormatting sqref="G27">
    <cfRule type="expression" dxfId="10" priority="6">
      <formula xml:space="preserve"> G27 = ""</formula>
    </cfRule>
  </conditionalFormatting>
  <conditionalFormatting sqref="H15">
    <cfRule type="expression" dxfId="9" priority="10">
      <formula>H15 = ""</formula>
    </cfRule>
  </conditionalFormatting>
  <pageMargins left="0.51181102362204722" right="0.51181102362204722" top="0.20231846019247593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4
&amp;"Arial,Normal"&amp;11Programme Système de gestion de l'énergie</oddHeader>
    <oddFooter>&amp;L&amp;"Arial Narrow,Normal"&amp;6Formulaire -  Demandes d'appui financier pour la performance - Année 4 -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78DEB5-CB44-4B66-BCE8-79E2C9BE792C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85506-21C1-4C43-9F1E-AC3E55E0872B}">
  <sheetPr codeName="Feuil17">
    <tabColor rgb="FF002060"/>
    <pageSetUpPr fitToPage="1"/>
  </sheetPr>
  <dimension ref="A6:L28"/>
  <sheetViews>
    <sheetView showGridLines="0" view="pageLayout" zoomScaleNormal="100" workbookViewId="0">
      <selection activeCell="H15" sqref="H15"/>
    </sheetView>
  </sheetViews>
  <sheetFormatPr baseColWidth="10" defaultColWidth="11.54296875" defaultRowHeight="14.5" x14ac:dyDescent="0.35"/>
  <cols>
    <col min="1" max="4" width="9.7265625" customWidth="1"/>
    <col min="5" max="5" width="4.26953125" customWidth="1"/>
    <col min="6" max="6" width="19.453125" style="2" customWidth="1"/>
    <col min="7" max="7" width="14.81640625" style="2" customWidth="1"/>
    <col min="8" max="8" width="16.453125" style="2" customWidth="1"/>
    <col min="9" max="9" width="22.1796875" style="2" customWidth="1"/>
    <col min="10" max="11" width="16.81640625" customWidth="1"/>
    <col min="12" max="12" width="33.81640625" customWidth="1"/>
  </cols>
  <sheetData>
    <row r="6" spans="1:8" ht="15" thickBot="1" x14ac:dyDescent="0.4">
      <c r="A6" s="41" t="s">
        <v>71</v>
      </c>
      <c r="B6" s="42"/>
      <c r="C6" s="42"/>
      <c r="D6" s="42"/>
      <c r="E6" s="42"/>
      <c r="F6" s="42"/>
      <c r="G6" s="42"/>
      <c r="H6" s="42"/>
    </row>
    <row r="7" spans="1:8" ht="12" customHeight="1" x14ac:dyDescent="0.35">
      <c r="A7" s="287" t="s">
        <v>1</v>
      </c>
      <c r="B7" s="288"/>
      <c r="C7" s="288"/>
      <c r="D7" s="288"/>
      <c r="E7" s="289"/>
      <c r="F7" s="40" t="s">
        <v>70</v>
      </c>
      <c r="G7" s="448" t="s">
        <v>69</v>
      </c>
      <c r="H7" s="448"/>
    </row>
    <row r="8" spans="1:8" ht="16.5" customHeight="1" x14ac:dyDescent="0.35">
      <c r="A8" s="338">
        <f>'Demande d''admissibilité'!A5</f>
        <v>0</v>
      </c>
      <c r="B8" s="342"/>
      <c r="C8" s="342"/>
      <c r="D8" s="342"/>
      <c r="E8" s="339"/>
      <c r="F8" s="72">
        <f>'Demande d''admissibilité'!J5</f>
        <v>0</v>
      </c>
      <c r="G8" s="281">
        <f>'Onglet Énergir'!C2</f>
        <v>0</v>
      </c>
      <c r="H8" s="281"/>
    </row>
    <row r="9" spans="1:8" ht="12" customHeight="1" x14ac:dyDescent="0.35">
      <c r="A9" s="390" t="s">
        <v>103</v>
      </c>
      <c r="B9" s="413"/>
      <c r="C9" s="413"/>
      <c r="D9" s="413"/>
      <c r="E9" s="413"/>
      <c r="F9" s="414"/>
      <c r="G9" s="282" t="s">
        <v>75</v>
      </c>
      <c r="H9" s="282"/>
    </row>
    <row r="10" spans="1:8" ht="16.5" customHeight="1" x14ac:dyDescent="0.35">
      <c r="A10" s="389">
        <f>'Demande d''admissibilité'!A10</f>
        <v>0</v>
      </c>
      <c r="B10" s="389"/>
      <c r="C10" s="389"/>
      <c r="D10" s="389"/>
      <c r="E10" s="389"/>
      <c r="F10" s="389"/>
      <c r="G10" s="283">
        <f>'Onglet Énergir'!C3</f>
        <v>0</v>
      </c>
      <c r="H10" s="283"/>
    </row>
    <row r="11" spans="1:8" ht="28.5" customHeight="1" thickBot="1" x14ac:dyDescent="0.4">
      <c r="A11" s="385" t="s">
        <v>183</v>
      </c>
      <c r="B11" s="385"/>
      <c r="C11" s="385"/>
      <c r="D11" s="385"/>
      <c r="E11" s="385"/>
      <c r="F11" s="385"/>
      <c r="G11" s="385"/>
      <c r="H11" s="385"/>
    </row>
    <row r="12" spans="1:8" ht="15" customHeight="1" x14ac:dyDescent="0.35">
      <c r="A12" s="410" t="s">
        <v>56</v>
      </c>
      <c r="B12" s="415"/>
      <c r="C12" s="410" t="s">
        <v>57</v>
      </c>
      <c r="D12" s="415"/>
      <c r="E12" s="51"/>
      <c r="F12" s="449" t="s">
        <v>182</v>
      </c>
      <c r="G12" s="450"/>
      <c r="H12" s="451"/>
    </row>
    <row r="13" spans="1:8" x14ac:dyDescent="0.35">
      <c r="A13" s="457">
        <f>IF('Perfo. - 4'!C13&gt;0,'Perfo. - 4'!C13+1,0)</f>
        <v>0</v>
      </c>
      <c r="B13" s="457"/>
      <c r="C13" s="411">
        <f>IF(A13&gt;0,DATE(YEAR(A13)+1,MONTH(A13),DAY(A13)-1),0)</f>
        <v>0</v>
      </c>
      <c r="D13" s="416"/>
      <c r="E13" s="51"/>
      <c r="F13" s="452"/>
      <c r="G13" s="453"/>
      <c r="H13" s="454"/>
    </row>
    <row r="14" spans="1:8" ht="36" customHeight="1" thickBot="1" x14ac:dyDescent="0.4">
      <c r="A14" s="43" t="s">
        <v>174</v>
      </c>
      <c r="B14" s="44"/>
      <c r="C14" s="44"/>
      <c r="D14" s="44"/>
      <c r="E14" s="44"/>
      <c r="F14" s="44"/>
      <c r="G14" s="44"/>
      <c r="H14" s="44"/>
    </row>
    <row r="15" spans="1:8" ht="28.5" customHeight="1" x14ac:dyDescent="0.35">
      <c r="A15" s="435" t="s">
        <v>175</v>
      </c>
      <c r="B15" s="435"/>
      <c r="C15" s="435"/>
      <c r="D15" s="435"/>
      <c r="E15" s="435"/>
      <c r="F15" s="435"/>
      <c r="G15" s="435"/>
      <c r="H15" s="21" t="s">
        <v>11</v>
      </c>
    </row>
    <row r="16" spans="1:8" x14ac:dyDescent="0.35">
      <c r="A16" s="436" t="s">
        <v>55</v>
      </c>
      <c r="B16" s="436"/>
      <c r="C16" s="391"/>
      <c r="D16" s="391"/>
      <c r="E16" s="391"/>
      <c r="F16" s="391"/>
      <c r="G16" s="391"/>
      <c r="H16" s="391"/>
    </row>
    <row r="17" spans="1:12" ht="36" customHeight="1" thickBot="1" x14ac:dyDescent="0.4">
      <c r="A17" s="222" t="s">
        <v>78</v>
      </c>
      <c r="B17" s="222"/>
      <c r="C17" s="222"/>
      <c r="D17" s="222"/>
      <c r="E17" s="222"/>
      <c r="F17" s="222"/>
      <c r="G17" s="222"/>
      <c r="H17" s="222"/>
      <c r="I17"/>
    </row>
    <row r="18" spans="1:12" ht="24" customHeight="1" x14ac:dyDescent="0.35">
      <c r="A18" s="437" t="s">
        <v>151</v>
      </c>
      <c r="B18" s="438"/>
      <c r="C18" s="438"/>
      <c r="D18" s="438"/>
      <c r="E18" s="438"/>
      <c r="F18" s="439"/>
      <c r="G18" s="52"/>
      <c r="H18" s="162" t="s">
        <v>152</v>
      </c>
      <c r="J18" s="2"/>
      <c r="K18" s="2"/>
      <c r="L18" s="2"/>
    </row>
    <row r="19" spans="1:12" ht="24" customHeight="1" x14ac:dyDescent="0.35">
      <c r="A19" s="440" t="s">
        <v>153</v>
      </c>
      <c r="B19" s="441"/>
      <c r="C19" s="441"/>
      <c r="D19" s="441"/>
      <c r="E19" s="441"/>
      <c r="F19" s="442"/>
      <c r="G19" s="55" cm="1">
        <f t="array" ref="G19">Tableau3[Appui ($/m³)]</f>
        <v>0.5</v>
      </c>
      <c r="H19" s="163" t="s">
        <v>154</v>
      </c>
      <c r="J19" s="2"/>
      <c r="K19" s="2"/>
      <c r="L19" s="2"/>
    </row>
    <row r="20" spans="1:12" ht="24" customHeight="1" x14ac:dyDescent="0.35">
      <c r="A20" s="447" t="s">
        <v>116</v>
      </c>
      <c r="B20" s="447"/>
      <c r="C20" s="447"/>
      <c r="D20" s="447"/>
      <c r="E20" s="447"/>
      <c r="F20" s="447"/>
      <c r="G20" s="54" cm="1">
        <f t="array" ref="G20">IF(H15="Non",MIN(G18*G19,Tableau3[Maximum]-'Perfo. - 4'!G21),0)</f>
        <v>0</v>
      </c>
      <c r="H20" s="53" t="s">
        <v>68</v>
      </c>
      <c r="J20" s="2"/>
      <c r="K20" s="2"/>
      <c r="L20" s="2"/>
    </row>
    <row r="21" spans="1:12" ht="24" customHeight="1" x14ac:dyDescent="0.35">
      <c r="A21" s="443" t="s">
        <v>117</v>
      </c>
      <c r="B21" s="444"/>
      <c r="C21" s="444"/>
      <c r="D21" s="444"/>
      <c r="E21" s="444"/>
      <c r="F21" s="445"/>
      <c r="G21" s="56">
        <f>G20+'Perfo. - 4'!G21</f>
        <v>0</v>
      </c>
      <c r="H21" s="57" t="s">
        <v>68</v>
      </c>
      <c r="J21" s="2"/>
      <c r="K21" s="2"/>
      <c r="L21" s="2"/>
    </row>
    <row r="22" spans="1:12" ht="24" customHeight="1" x14ac:dyDescent="0.35">
      <c r="A22" s="446" t="s">
        <v>81</v>
      </c>
      <c r="B22" s="446"/>
      <c r="C22" s="446"/>
      <c r="D22" s="446"/>
      <c r="E22" s="446"/>
      <c r="F22" s="446"/>
      <c r="G22" s="59" t="e">
        <f>_xlfn.XLOOKUP(tarif,#REF!,Tableau3[Maximum])</f>
        <v>#NAME?</v>
      </c>
      <c r="H22" s="58"/>
      <c r="J22" s="2"/>
      <c r="K22" s="2"/>
      <c r="L22" s="2"/>
    </row>
    <row r="23" spans="1:12" x14ac:dyDescent="0.35">
      <c r="A23" s="27"/>
      <c r="C23" s="27"/>
      <c r="D23" s="27"/>
      <c r="E23" s="27"/>
      <c r="F23" s="34"/>
      <c r="G23" s="34"/>
      <c r="H23" s="34"/>
      <c r="J23" s="2"/>
      <c r="K23" s="2"/>
      <c r="L23" s="2"/>
    </row>
    <row r="24" spans="1:12" x14ac:dyDescent="0.35">
      <c r="A24" s="1"/>
      <c r="J24" s="2"/>
      <c r="K24" s="2"/>
      <c r="L24" s="2"/>
    </row>
    <row r="25" spans="1:12" ht="15" thickBot="1" x14ac:dyDescent="0.4">
      <c r="A25" s="1"/>
      <c r="G25" s="430" t="s">
        <v>76</v>
      </c>
      <c r="H25" s="430"/>
    </row>
    <row r="26" spans="1:12" ht="14.5" customHeight="1" x14ac:dyDescent="0.35">
      <c r="A26" s="1"/>
      <c r="G26" s="459" t="s">
        <v>97</v>
      </c>
      <c r="H26" s="459"/>
    </row>
    <row r="27" spans="1:12" ht="21.65" customHeight="1" x14ac:dyDescent="0.35">
      <c r="A27" s="1"/>
      <c r="G27" s="458" t="s">
        <v>114</v>
      </c>
      <c r="H27" s="458"/>
    </row>
    <row r="28" spans="1:12" x14ac:dyDescent="0.35">
      <c r="A28" s="1"/>
    </row>
  </sheetData>
  <sheetProtection algorithmName="SHA-512" hashValue="bRtO5PPIsORM9MChvJjqkUk+NyhQ1UE0dYqpOOGs/MNfHpdW15WENbbVPOSULc3mbpWYpliM89Pt3tSS/Gw78g==" saltValue="gOARWcDHcAdvAyMYUPU4Lg==" spinCount="100000" sheet="1" formatRows="0" selectLockedCells="1"/>
  <mergeCells count="26"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  <mergeCell ref="A10:F10"/>
    <mergeCell ref="G10:H10"/>
    <mergeCell ref="A11:H11"/>
    <mergeCell ref="A12:B12"/>
    <mergeCell ref="C12:D12"/>
    <mergeCell ref="F12:H13"/>
    <mergeCell ref="A13:B13"/>
    <mergeCell ref="C13:D13"/>
    <mergeCell ref="A7:E7"/>
    <mergeCell ref="G7:H7"/>
    <mergeCell ref="A8:E8"/>
    <mergeCell ref="G8:H8"/>
    <mergeCell ref="A9:F9"/>
    <mergeCell ref="G9:H9"/>
  </mergeCells>
  <conditionalFormatting sqref="A8 F8">
    <cfRule type="expression" dxfId="8" priority="8">
      <formula>A8 = ""</formula>
    </cfRule>
  </conditionalFormatting>
  <conditionalFormatting sqref="A13 C13">
    <cfRule type="expression" dxfId="7" priority="3">
      <formula xml:space="preserve"> A13 = ""</formula>
    </cfRule>
  </conditionalFormatting>
  <conditionalFormatting sqref="A22">
    <cfRule type="expression" dxfId="6" priority="12">
      <formula>$G$21=$G$22</formula>
    </cfRule>
  </conditionalFormatting>
  <conditionalFormatting sqref="C16:H16">
    <cfRule type="expression" dxfId="5" priority="7">
      <formula xml:space="preserve"> C16 = ""</formula>
    </cfRule>
  </conditionalFormatting>
  <conditionalFormatting sqref="F12">
    <cfRule type="expression" dxfId="4" priority="1">
      <formula>#REF!&lt;$G$8</formula>
    </cfRule>
  </conditionalFormatting>
  <conditionalFormatting sqref="G18:G19">
    <cfRule type="expression" dxfId="3" priority="10">
      <formula>G18 = ""</formula>
    </cfRule>
  </conditionalFormatting>
  <conditionalFormatting sqref="G21:G22">
    <cfRule type="expression" dxfId="2" priority="2">
      <formula>G21 = ""</formula>
    </cfRule>
  </conditionalFormatting>
  <conditionalFormatting sqref="G27">
    <cfRule type="expression" dxfId="1" priority="5">
      <formula xml:space="preserve"> G27 = ""</formula>
    </cfRule>
  </conditionalFormatting>
  <conditionalFormatting sqref="H15">
    <cfRule type="expression" dxfId="0" priority="9">
      <formula>H15 = ""</formula>
    </cfRule>
  </conditionalFormatting>
  <pageMargins left="0.51181102362204722" right="0.51181102362204722" top="0.22222222222222221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5
&amp;"Arial,Normal"&amp;11Programme Système de gestion de l'énergie</oddHeader>
    <oddFooter>&amp;L&amp;"Arial Narrow,Normal"&amp;6Formulaire -  Demandes d'appui financier pour la performance - Année 5 -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1EDC6BC-AC99-4777-BE39-7B882AF0374E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41D7B-4C66-40DC-A3DA-00DF2C7327C3}">
  <sheetPr codeName="Feuil3">
    <tabColor theme="2" tint="-0.499984740745262"/>
    <pageSetUpPr fitToPage="1"/>
  </sheetPr>
  <dimension ref="A1:L78"/>
  <sheetViews>
    <sheetView showGridLines="0" tabSelected="1" view="pageLayout" topLeftCell="A5" zoomScaleNormal="100" workbookViewId="0">
      <selection activeCell="A23" sqref="A23:E23"/>
    </sheetView>
  </sheetViews>
  <sheetFormatPr baseColWidth="10" defaultColWidth="11.453125" defaultRowHeight="14.5" x14ac:dyDescent="0.35"/>
  <cols>
    <col min="1" max="1" width="12.54296875" customWidth="1"/>
    <col min="2" max="2" width="12.7265625" customWidth="1"/>
    <col min="3" max="3" width="3" customWidth="1"/>
    <col min="4" max="4" width="14.26953125" customWidth="1"/>
    <col min="5" max="5" width="11.81640625" customWidth="1"/>
    <col min="6" max="6" width="3.453125" customWidth="1"/>
    <col min="7" max="7" width="2.453125" customWidth="1"/>
    <col min="8" max="8" width="7.54296875" customWidth="1"/>
    <col min="9" max="9" width="8.7265625" customWidth="1"/>
    <col min="10" max="10" width="10.26953125" customWidth="1"/>
    <col min="11" max="11" width="6.1796875" customWidth="1"/>
    <col min="12" max="12" width="2.26953125" customWidth="1"/>
    <col min="14" max="14" width="7.26953125" customWidth="1"/>
  </cols>
  <sheetData>
    <row r="1" spans="1:12" ht="27" customHeight="1" x14ac:dyDescent="0.35">
      <c r="A1" s="260" t="s">
        <v>122</v>
      </c>
      <c r="B1" s="261"/>
      <c r="C1" s="261"/>
      <c r="D1" s="261"/>
      <c r="E1" s="262"/>
      <c r="F1" s="30"/>
      <c r="G1" s="200" t="s">
        <v>75</v>
      </c>
      <c r="H1" s="200"/>
      <c r="I1" s="200"/>
      <c r="J1" s="200" t="s">
        <v>0</v>
      </c>
      <c r="K1" s="200"/>
      <c r="L1" s="200"/>
    </row>
    <row r="2" spans="1:12" ht="20.5" customHeight="1" x14ac:dyDescent="0.35">
      <c r="A2" s="263" t="s">
        <v>127</v>
      </c>
      <c r="B2" s="264"/>
      <c r="C2" s="264"/>
      <c r="D2" s="264"/>
      <c r="E2" s="265"/>
      <c r="F2" s="31"/>
      <c r="G2" s="214">
        <f>'Onglet Énergir'!C3</f>
        <v>0</v>
      </c>
      <c r="H2" s="214"/>
      <c r="I2" s="214"/>
      <c r="J2" s="201">
        <f>'Onglet Énergir'!C2</f>
        <v>0</v>
      </c>
      <c r="K2" s="201"/>
      <c r="L2" s="201"/>
    </row>
    <row r="3" spans="1:12" ht="28.9" customHeight="1" thickBot="1" x14ac:dyDescent="0.4">
      <c r="A3" s="198" t="s">
        <v>62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</row>
    <row r="4" spans="1:12" ht="12.25" customHeight="1" x14ac:dyDescent="0.35">
      <c r="A4" s="202" t="s">
        <v>1</v>
      </c>
      <c r="B4" s="203"/>
      <c r="C4" s="203"/>
      <c r="D4" s="203"/>
      <c r="E4" s="203"/>
      <c r="F4" s="203"/>
      <c r="G4" s="203"/>
      <c r="H4" s="203"/>
      <c r="I4" s="204"/>
      <c r="J4" s="202" t="s">
        <v>2</v>
      </c>
      <c r="K4" s="203"/>
      <c r="L4" s="204"/>
    </row>
    <row r="5" spans="1:12" ht="15.75" customHeight="1" x14ac:dyDescent="0.35">
      <c r="A5" s="215"/>
      <c r="B5" s="216"/>
      <c r="C5" s="216"/>
      <c r="D5" s="216"/>
      <c r="E5" s="216"/>
      <c r="F5" s="216"/>
      <c r="G5" s="216"/>
      <c r="H5" s="216"/>
      <c r="I5" s="217"/>
      <c r="J5" s="205"/>
      <c r="K5" s="206"/>
      <c r="L5" s="207"/>
    </row>
    <row r="6" spans="1:12" ht="12.25" customHeight="1" x14ac:dyDescent="0.35">
      <c r="A6" s="220" t="s">
        <v>3</v>
      </c>
      <c r="B6" s="220"/>
      <c r="C6" s="220"/>
      <c r="D6" s="220"/>
      <c r="E6" s="220"/>
      <c r="F6" s="208" t="s">
        <v>4</v>
      </c>
      <c r="G6" s="209"/>
      <c r="H6" s="209"/>
      <c r="I6" s="210"/>
      <c r="J6" s="208" t="s">
        <v>5</v>
      </c>
      <c r="K6" s="209"/>
      <c r="L6" s="210"/>
    </row>
    <row r="7" spans="1:12" ht="15.75" customHeight="1" x14ac:dyDescent="0.35">
      <c r="A7" s="218"/>
      <c r="B7" s="218"/>
      <c r="C7" s="218"/>
      <c r="D7" s="218"/>
      <c r="E7" s="218"/>
      <c r="F7" s="211"/>
      <c r="G7" s="212"/>
      <c r="H7" s="212"/>
      <c r="I7" s="213"/>
      <c r="J7" s="211"/>
      <c r="K7" s="212"/>
      <c r="L7" s="213"/>
    </row>
    <row r="8" spans="1:12" ht="28.9" customHeight="1" thickBot="1" x14ac:dyDescent="0.4">
      <c r="A8" s="222" t="s">
        <v>86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</row>
    <row r="9" spans="1:12" ht="12.25" customHeight="1" x14ac:dyDescent="0.35">
      <c r="A9" s="270" t="s">
        <v>6</v>
      </c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</row>
    <row r="10" spans="1:12" ht="15.75" customHeight="1" x14ac:dyDescent="0.35">
      <c r="A10" s="219"/>
      <c r="B10" s="219"/>
      <c r="C10" s="219"/>
      <c r="D10" s="219"/>
      <c r="E10" s="219"/>
      <c r="F10" s="219"/>
      <c r="G10" s="219"/>
      <c r="H10" s="219"/>
      <c r="I10" s="219"/>
      <c r="J10" s="219"/>
      <c r="K10" s="219"/>
      <c r="L10" s="219"/>
    </row>
    <row r="11" spans="1:12" ht="12.25" customHeight="1" x14ac:dyDescent="0.35">
      <c r="A11" s="220" t="s">
        <v>3</v>
      </c>
      <c r="B11" s="220"/>
      <c r="C11" s="220"/>
      <c r="D11" s="220"/>
      <c r="E11" s="220"/>
      <c r="F11" s="220" t="s">
        <v>4</v>
      </c>
      <c r="G11" s="220"/>
      <c r="H11" s="220"/>
      <c r="I11" s="220"/>
      <c r="J11" s="220" t="s">
        <v>5</v>
      </c>
      <c r="K11" s="220"/>
      <c r="L11" s="220"/>
    </row>
    <row r="12" spans="1:12" ht="15.75" customHeight="1" x14ac:dyDescent="0.35">
      <c r="A12" s="218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</row>
    <row r="13" spans="1:12" ht="22.9" customHeight="1" thickBot="1" x14ac:dyDescent="0.4">
      <c r="A13" s="231" t="s">
        <v>7</v>
      </c>
      <c r="B13" s="231"/>
      <c r="C13" s="231"/>
      <c r="D13" s="231"/>
      <c r="E13" s="231"/>
      <c r="F13" s="231"/>
      <c r="G13" s="231"/>
      <c r="H13" s="231"/>
      <c r="I13" s="231"/>
      <c r="J13" s="231"/>
      <c r="K13" s="231"/>
      <c r="L13" s="231"/>
    </row>
    <row r="14" spans="1:12" ht="12.25" customHeight="1" x14ac:dyDescent="0.35">
      <c r="A14" s="250" t="s">
        <v>128</v>
      </c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</row>
    <row r="15" spans="1:12" ht="15.75" customHeight="1" x14ac:dyDescent="0.35">
      <c r="A15" s="223"/>
      <c r="B15" s="224"/>
      <c r="C15" s="224"/>
      <c r="D15" s="224"/>
      <c r="E15" s="224"/>
      <c r="F15" s="224"/>
      <c r="G15" s="224"/>
      <c r="H15" s="224"/>
      <c r="I15" s="224"/>
      <c r="J15" s="224"/>
      <c r="K15" s="224"/>
      <c r="L15" s="224"/>
    </row>
    <row r="16" spans="1:12" ht="28.9" customHeight="1" thickBot="1" x14ac:dyDescent="0.4">
      <c r="A16" s="222" t="s">
        <v>9</v>
      </c>
      <c r="B16" s="222"/>
      <c r="C16" s="222"/>
      <c r="D16" s="222"/>
      <c r="E16" s="222"/>
      <c r="F16" s="222"/>
      <c r="G16" s="222"/>
      <c r="H16" s="222"/>
      <c r="I16" s="222"/>
      <c r="J16" s="222"/>
      <c r="K16" s="222"/>
      <c r="L16" s="222"/>
    </row>
    <row r="17" spans="1:12" ht="31.75" customHeight="1" x14ac:dyDescent="0.35">
      <c r="A17" s="228" t="s">
        <v>10</v>
      </c>
      <c r="B17" s="229"/>
      <c r="C17" s="229"/>
      <c r="D17" s="229"/>
      <c r="E17" s="229"/>
      <c r="F17" s="230"/>
      <c r="G17" s="230"/>
      <c r="H17" s="230"/>
      <c r="I17" s="248"/>
      <c r="J17" s="248"/>
      <c r="K17" s="248"/>
      <c r="L17" s="249"/>
    </row>
    <row r="18" spans="1:12" ht="31.75" customHeight="1" x14ac:dyDescent="0.35">
      <c r="A18" s="225" t="s">
        <v>12</v>
      </c>
      <c r="B18" s="226"/>
      <c r="C18" s="226"/>
      <c r="D18" s="226"/>
      <c r="E18" s="226"/>
      <c r="F18" s="227"/>
      <c r="G18" s="227"/>
      <c r="H18" s="227"/>
      <c r="I18" s="246"/>
      <c r="J18" s="246"/>
      <c r="K18" s="246"/>
      <c r="L18" s="247"/>
    </row>
    <row r="19" spans="1:12" ht="31.75" customHeight="1" x14ac:dyDescent="0.35">
      <c r="A19" s="244" t="s">
        <v>14</v>
      </c>
      <c r="B19" s="245"/>
      <c r="C19" s="245"/>
      <c r="D19" s="24"/>
      <c r="E19" s="199" t="s">
        <v>15</v>
      </c>
      <c r="F19" s="199"/>
      <c r="G19" s="199"/>
      <c r="H19" s="199"/>
      <c r="I19" s="199"/>
      <c r="J19" s="221"/>
      <c r="K19" s="221"/>
      <c r="L19" s="25"/>
    </row>
    <row r="20" spans="1:12" ht="28.9" customHeight="1" x14ac:dyDescent="0.35">
      <c r="A20" s="258" t="s">
        <v>16</v>
      </c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</row>
    <row r="21" spans="1:12" ht="17.5" customHeight="1" thickBot="1" x14ac:dyDescent="0.4">
      <c r="A21" s="259" t="s">
        <v>17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</row>
    <row r="22" spans="1:12" ht="12.25" customHeight="1" x14ac:dyDescent="0.35">
      <c r="A22" s="235" t="s">
        <v>18</v>
      </c>
      <c r="B22" s="236"/>
      <c r="C22" s="236"/>
      <c r="D22" s="236"/>
      <c r="E22" s="237"/>
      <c r="F22" s="235" t="s">
        <v>19</v>
      </c>
      <c r="G22" s="236"/>
      <c r="H22" s="236"/>
      <c r="I22" s="236"/>
      <c r="J22" s="236"/>
      <c r="K22" s="236"/>
      <c r="L22" s="237"/>
    </row>
    <row r="23" spans="1:12" ht="15.75" customHeight="1" x14ac:dyDescent="0.35">
      <c r="A23" s="211"/>
      <c r="B23" s="212"/>
      <c r="C23" s="212"/>
      <c r="D23" s="212"/>
      <c r="E23" s="213"/>
      <c r="F23" s="255"/>
      <c r="G23" s="256"/>
      <c r="H23" s="256"/>
      <c r="I23" s="256"/>
      <c r="J23" s="256"/>
      <c r="K23" s="256"/>
      <c r="L23" s="257"/>
    </row>
    <row r="24" spans="1:12" ht="12.25" customHeight="1" x14ac:dyDescent="0.35">
      <c r="A24" s="238" t="s">
        <v>20</v>
      </c>
      <c r="B24" s="240"/>
      <c r="C24" s="238" t="s">
        <v>21</v>
      </c>
      <c r="D24" s="239"/>
      <c r="E24" s="240"/>
      <c r="F24" s="238" t="s">
        <v>22</v>
      </c>
      <c r="G24" s="239"/>
      <c r="H24" s="239"/>
      <c r="I24" s="239"/>
      <c r="J24" s="239"/>
      <c r="K24" s="239"/>
      <c r="L24" s="240"/>
    </row>
    <row r="25" spans="1:12" ht="15.75" customHeight="1" x14ac:dyDescent="0.35">
      <c r="A25" s="211"/>
      <c r="B25" s="213"/>
      <c r="C25" s="211"/>
      <c r="D25" s="212"/>
      <c r="E25" s="213"/>
      <c r="F25" s="211"/>
      <c r="G25" s="212"/>
      <c r="H25" s="212"/>
      <c r="I25" s="212"/>
      <c r="J25" s="212"/>
      <c r="K25" s="212"/>
      <c r="L25" s="213"/>
    </row>
    <row r="26" spans="1:12" ht="9" customHeight="1" x14ac:dyDescent="0.35">
      <c r="A26" s="241"/>
      <c r="B26" s="241"/>
      <c r="C26" s="241"/>
      <c r="D26" s="241"/>
      <c r="E26" s="241"/>
      <c r="F26" s="241"/>
      <c r="G26" s="241"/>
      <c r="H26" s="241"/>
      <c r="I26" s="241"/>
      <c r="J26" s="241"/>
      <c r="K26" s="241"/>
      <c r="L26" s="241"/>
    </row>
    <row r="27" spans="1:12" ht="23.65" customHeight="1" thickBot="1" x14ac:dyDescent="0.4">
      <c r="A27" s="242" t="s">
        <v>23</v>
      </c>
      <c r="B27" s="242"/>
      <c r="C27" s="242"/>
      <c r="D27" s="242"/>
      <c r="E27" s="242"/>
      <c r="F27" s="242"/>
      <c r="G27" s="242"/>
      <c r="H27" s="242"/>
      <c r="I27" s="242"/>
      <c r="J27" s="242"/>
      <c r="K27" s="242"/>
      <c r="L27" s="242"/>
    </row>
    <row r="28" spans="1:12" ht="12.25" customHeight="1" x14ac:dyDescent="0.35">
      <c r="A28" s="235" t="s">
        <v>24</v>
      </c>
      <c r="B28" s="236"/>
      <c r="C28" s="236"/>
      <c r="D28" s="236"/>
      <c r="E28" s="237"/>
      <c r="F28" s="235" t="s">
        <v>25</v>
      </c>
      <c r="G28" s="236"/>
      <c r="H28" s="236"/>
      <c r="I28" s="236"/>
      <c r="J28" s="236"/>
      <c r="K28" s="236"/>
      <c r="L28" s="237"/>
    </row>
    <row r="29" spans="1:12" ht="15.75" customHeight="1" x14ac:dyDescent="0.35">
      <c r="A29" s="211"/>
      <c r="B29" s="212"/>
      <c r="C29" s="212"/>
      <c r="D29" s="212"/>
      <c r="E29" s="213"/>
      <c r="F29" s="255"/>
      <c r="G29" s="256"/>
      <c r="H29" s="256"/>
      <c r="I29" s="256"/>
      <c r="J29" s="256"/>
      <c r="K29" s="256"/>
      <c r="L29" s="257"/>
    </row>
    <row r="30" spans="1:12" ht="12.25" customHeight="1" x14ac:dyDescent="0.35">
      <c r="A30" s="238" t="s">
        <v>26</v>
      </c>
      <c r="B30" s="240"/>
      <c r="C30" s="238" t="s">
        <v>27</v>
      </c>
      <c r="D30" s="239"/>
      <c r="E30" s="240"/>
      <c r="F30" s="238" t="s">
        <v>28</v>
      </c>
      <c r="G30" s="239"/>
      <c r="H30" s="239"/>
      <c r="I30" s="239"/>
      <c r="J30" s="239"/>
      <c r="K30" s="239"/>
      <c r="L30" s="240"/>
    </row>
    <row r="31" spans="1:12" ht="15.75" customHeight="1" x14ac:dyDescent="0.35">
      <c r="A31" s="211"/>
      <c r="B31" s="213"/>
      <c r="C31" s="211"/>
      <c r="D31" s="212"/>
      <c r="E31" s="213"/>
      <c r="F31" s="211"/>
      <c r="G31" s="212"/>
      <c r="H31" s="212"/>
      <c r="I31" s="212"/>
      <c r="J31" s="212"/>
      <c r="K31" s="212"/>
      <c r="L31" s="213"/>
    </row>
    <row r="32" spans="1:12" ht="23.65" customHeight="1" thickBot="1" x14ac:dyDescent="0.4">
      <c r="A32" s="243" t="s">
        <v>29</v>
      </c>
      <c r="B32" s="243"/>
      <c r="C32" s="243"/>
      <c r="D32" s="243"/>
      <c r="E32" s="243"/>
      <c r="F32" s="243"/>
      <c r="G32" s="243"/>
      <c r="H32" s="243"/>
      <c r="I32" s="243"/>
      <c r="J32" s="243"/>
      <c r="K32" s="243"/>
      <c r="L32" s="243"/>
    </row>
    <row r="33" spans="1:12" x14ac:dyDescent="0.35">
      <c r="A33" s="235" t="s">
        <v>24</v>
      </c>
      <c r="B33" s="236"/>
      <c r="C33" s="236"/>
      <c r="D33" s="236"/>
      <c r="E33" s="237"/>
      <c r="F33" s="235" t="s">
        <v>25</v>
      </c>
      <c r="G33" s="236"/>
      <c r="H33" s="236"/>
      <c r="I33" s="236"/>
      <c r="J33" s="236"/>
      <c r="K33" s="236"/>
      <c r="L33" s="237"/>
    </row>
    <row r="34" spans="1:12" x14ac:dyDescent="0.35">
      <c r="A34" s="211"/>
      <c r="B34" s="212"/>
      <c r="C34" s="212"/>
      <c r="D34" s="212"/>
      <c r="E34" s="213"/>
      <c r="F34" s="255"/>
      <c r="G34" s="256"/>
      <c r="H34" s="256"/>
      <c r="I34" s="256"/>
      <c r="J34" s="256"/>
      <c r="K34" s="256"/>
      <c r="L34" s="257"/>
    </row>
    <row r="35" spans="1:12" x14ac:dyDescent="0.35">
      <c r="A35" s="238" t="s">
        <v>26</v>
      </c>
      <c r="B35" s="240"/>
      <c r="C35" s="238" t="s">
        <v>27</v>
      </c>
      <c r="D35" s="239"/>
      <c r="E35" s="240"/>
      <c r="F35" s="238" t="s">
        <v>28</v>
      </c>
      <c r="G35" s="239"/>
      <c r="H35" s="239"/>
      <c r="I35" s="239"/>
      <c r="J35" s="239"/>
      <c r="K35" s="239"/>
      <c r="L35" s="240"/>
    </row>
    <row r="36" spans="1:12" x14ac:dyDescent="0.35">
      <c r="A36" s="211"/>
      <c r="B36" s="213"/>
      <c r="C36" s="211"/>
      <c r="D36" s="212"/>
      <c r="E36" s="213"/>
      <c r="F36" s="211"/>
      <c r="G36" s="212"/>
      <c r="H36" s="212"/>
      <c r="I36" s="212"/>
      <c r="J36" s="212"/>
      <c r="K36" s="212"/>
      <c r="L36" s="213"/>
    </row>
    <row r="37" spans="1:12" ht="28.9" customHeight="1" thickBot="1" x14ac:dyDescent="0.4">
      <c r="A37" s="241" t="s">
        <v>30</v>
      </c>
      <c r="B37" s="241"/>
      <c r="C37" s="241"/>
      <c r="D37" s="241"/>
      <c r="E37" s="241"/>
      <c r="F37" s="241"/>
      <c r="G37" s="241"/>
      <c r="H37" s="241"/>
      <c r="I37" s="241"/>
      <c r="J37" s="241"/>
      <c r="K37" s="241"/>
      <c r="L37" s="241"/>
    </row>
    <row r="38" spans="1:12" ht="12.25" customHeight="1" x14ac:dyDescent="0.35">
      <c r="A38" s="202" t="s">
        <v>1</v>
      </c>
      <c r="B38" s="203"/>
      <c r="C38" s="203"/>
      <c r="D38" s="203"/>
      <c r="E38" s="203"/>
      <c r="F38" s="203"/>
      <c r="G38" s="203"/>
      <c r="H38" s="203"/>
      <c r="I38" s="204"/>
      <c r="J38" s="202" t="s">
        <v>2</v>
      </c>
      <c r="K38" s="203"/>
      <c r="L38" s="204"/>
    </row>
    <row r="39" spans="1:12" ht="15.75" customHeight="1" x14ac:dyDescent="0.35">
      <c r="A39" s="252"/>
      <c r="B39" s="253"/>
      <c r="C39" s="253"/>
      <c r="D39" s="253"/>
      <c r="E39" s="253"/>
      <c r="F39" s="253"/>
      <c r="G39" s="253"/>
      <c r="H39" s="253"/>
      <c r="I39" s="254"/>
      <c r="J39" s="205"/>
      <c r="K39" s="206"/>
      <c r="L39" s="207"/>
    </row>
    <row r="40" spans="1:12" ht="12.25" customHeight="1" x14ac:dyDescent="0.35">
      <c r="A40" s="208" t="s">
        <v>3</v>
      </c>
      <c r="B40" s="209"/>
      <c r="C40" s="209"/>
      <c r="D40" s="209"/>
      <c r="E40" s="210"/>
      <c r="F40" s="208" t="s">
        <v>4</v>
      </c>
      <c r="G40" s="209"/>
      <c r="H40" s="209"/>
      <c r="I40" s="210"/>
      <c r="J40" s="208" t="s">
        <v>31</v>
      </c>
      <c r="K40" s="209"/>
      <c r="L40" s="210"/>
    </row>
    <row r="41" spans="1:12" ht="15.75" customHeight="1" x14ac:dyDescent="0.35">
      <c r="A41" s="267"/>
      <c r="B41" s="268"/>
      <c r="C41" s="268"/>
      <c r="D41" s="268"/>
      <c r="E41" s="269"/>
      <c r="F41" s="267"/>
      <c r="G41" s="268"/>
      <c r="H41" s="268"/>
      <c r="I41" s="269"/>
      <c r="J41" s="232"/>
      <c r="K41" s="233"/>
      <c r="L41" s="234"/>
    </row>
    <row r="42" spans="1:12" ht="7.15" customHeight="1" thickBot="1" x14ac:dyDescent="0.4">
      <c r="A42" s="231"/>
      <c r="B42" s="231"/>
      <c r="C42" s="231"/>
      <c r="D42" s="231"/>
      <c r="E42" s="231"/>
      <c r="F42" s="243"/>
      <c r="G42" s="243"/>
      <c r="H42" s="243"/>
      <c r="I42" s="243"/>
      <c r="J42" s="242"/>
      <c r="K42" s="242"/>
      <c r="L42" s="18"/>
    </row>
    <row r="43" spans="1:12" x14ac:dyDescent="0.35">
      <c r="A43" s="235" t="s">
        <v>24</v>
      </c>
      <c r="B43" s="236"/>
      <c r="C43" s="236"/>
      <c r="D43" s="236"/>
      <c r="E43" s="237"/>
      <c r="F43" s="235" t="s">
        <v>25</v>
      </c>
      <c r="G43" s="236"/>
      <c r="H43" s="236"/>
      <c r="I43" s="236"/>
      <c r="J43" s="236"/>
      <c r="K43" s="236"/>
      <c r="L43" s="237"/>
    </row>
    <row r="44" spans="1:12" x14ac:dyDescent="0.35">
      <c r="A44" s="211"/>
      <c r="B44" s="212"/>
      <c r="C44" s="212"/>
      <c r="D44" s="212"/>
      <c r="E44" s="213"/>
      <c r="F44" s="255"/>
      <c r="G44" s="256"/>
      <c r="H44" s="256"/>
      <c r="I44" s="256"/>
      <c r="J44" s="256"/>
      <c r="K44" s="256"/>
      <c r="L44" s="257"/>
    </row>
    <row r="45" spans="1:12" x14ac:dyDescent="0.35">
      <c r="A45" s="238" t="s">
        <v>26</v>
      </c>
      <c r="B45" s="240"/>
      <c r="C45" s="238" t="s">
        <v>27</v>
      </c>
      <c r="D45" s="239"/>
      <c r="E45" s="240"/>
      <c r="F45" s="238" t="s">
        <v>28</v>
      </c>
      <c r="G45" s="239"/>
      <c r="H45" s="239"/>
      <c r="I45" s="239"/>
      <c r="J45" s="239"/>
      <c r="K45" s="239"/>
      <c r="L45" s="240"/>
    </row>
    <row r="46" spans="1:12" x14ac:dyDescent="0.35">
      <c r="A46" s="211"/>
      <c r="B46" s="213"/>
      <c r="C46" s="211"/>
      <c r="D46" s="212"/>
      <c r="E46" s="213"/>
      <c r="F46" s="211"/>
      <c r="G46" s="212"/>
      <c r="H46" s="212"/>
      <c r="I46" s="212"/>
      <c r="J46" s="212"/>
      <c r="K46" s="212"/>
      <c r="L46" s="213"/>
    </row>
    <row r="47" spans="1:12" x14ac:dyDescent="0.35">
      <c r="A47" s="266"/>
      <c r="B47" s="266"/>
      <c r="C47" s="266"/>
      <c r="D47" s="266"/>
      <c r="E47" s="266"/>
      <c r="F47" s="266"/>
      <c r="G47" s="266"/>
      <c r="H47" s="266"/>
      <c r="I47" s="266"/>
      <c r="J47" s="266"/>
      <c r="K47" s="266"/>
      <c r="L47" s="266"/>
    </row>
    <row r="48" spans="1:12" x14ac:dyDescent="0.3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</row>
    <row r="49" spans="1:12" x14ac:dyDescent="0.35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</row>
    <row r="50" spans="1:12" x14ac:dyDescent="0.35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</row>
    <row r="51" spans="1:12" x14ac:dyDescent="0.35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</row>
    <row r="52" spans="1:12" x14ac:dyDescent="0.35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</row>
    <row r="53" spans="1:12" x14ac:dyDescent="0.35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</row>
    <row r="54" spans="1:12" x14ac:dyDescent="0.35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</row>
    <row r="55" spans="1:12" ht="22.9" customHeight="1" x14ac:dyDescent="0.35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</row>
    <row r="56" spans="1:12" ht="25.15" customHeight="1" x14ac:dyDescent="0.35">
      <c r="A56" s="27"/>
      <c r="B56" s="9"/>
      <c r="C56" s="27"/>
      <c r="D56" s="27"/>
      <c r="E56" s="27"/>
      <c r="F56" s="27"/>
      <c r="G56" s="27"/>
      <c r="H56" s="27"/>
      <c r="I56" s="27"/>
      <c r="J56" s="27"/>
      <c r="K56" s="27"/>
      <c r="L56" s="27"/>
    </row>
    <row r="57" spans="1:12" x14ac:dyDescent="0.35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</row>
    <row r="58" spans="1:12" x14ac:dyDescent="0.35">
      <c r="A58" s="27"/>
      <c r="B58" s="28"/>
      <c r="C58" s="27"/>
      <c r="D58" s="27"/>
      <c r="E58" s="27"/>
      <c r="F58" s="27"/>
      <c r="G58" s="27"/>
      <c r="H58" s="27"/>
      <c r="I58" s="27"/>
      <c r="J58" s="27"/>
      <c r="K58" s="27"/>
      <c r="L58" s="27"/>
    </row>
    <row r="59" spans="1:12" x14ac:dyDescent="0.35">
      <c r="A59" s="27"/>
      <c r="B59" s="28"/>
      <c r="C59" s="27"/>
      <c r="D59" s="27"/>
      <c r="E59" s="27"/>
      <c r="F59" s="27"/>
      <c r="G59" s="27"/>
      <c r="H59" s="27"/>
      <c r="I59" s="27"/>
      <c r="J59" s="27"/>
      <c r="K59" s="27"/>
      <c r="L59" s="27"/>
    </row>
    <row r="60" spans="1:12" x14ac:dyDescent="0.35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</row>
    <row r="61" spans="1:12" x14ac:dyDescent="0.35">
      <c r="A61" s="27"/>
      <c r="B61" s="28"/>
      <c r="C61" s="27"/>
      <c r="D61" s="27"/>
      <c r="E61" s="27"/>
      <c r="F61" s="27"/>
      <c r="G61" s="27"/>
      <c r="H61" s="27"/>
      <c r="I61" s="27"/>
      <c r="J61" s="27"/>
      <c r="K61" s="27"/>
      <c r="L61" s="27"/>
    </row>
    <row r="62" spans="1:12" x14ac:dyDescent="0.35">
      <c r="A62" s="32"/>
      <c r="B62" s="28"/>
      <c r="C62" s="27"/>
      <c r="D62" s="27"/>
      <c r="E62" s="27"/>
      <c r="F62" s="27"/>
      <c r="G62" s="27"/>
      <c r="H62" s="27"/>
      <c r="I62" s="27"/>
      <c r="J62" s="27"/>
      <c r="K62" s="27"/>
      <c r="L62" s="27"/>
    </row>
    <row r="63" spans="1:12" x14ac:dyDescent="0.35">
      <c r="A63" s="27"/>
      <c r="B63" s="28"/>
      <c r="C63" s="27"/>
      <c r="D63" s="27"/>
      <c r="E63" s="27"/>
      <c r="F63" s="27"/>
      <c r="G63" s="27"/>
      <c r="H63" s="27"/>
      <c r="I63" s="27"/>
      <c r="J63" s="27"/>
      <c r="K63" s="27"/>
      <c r="L63" s="27"/>
    </row>
    <row r="64" spans="1:12" x14ac:dyDescent="0.35">
      <c r="A64" s="27"/>
      <c r="B64" s="28"/>
      <c r="C64" s="27"/>
      <c r="D64" s="27"/>
      <c r="E64" s="27"/>
      <c r="F64" s="27"/>
      <c r="G64" s="27"/>
      <c r="H64" s="27"/>
      <c r="I64" s="27"/>
      <c r="J64" s="27"/>
      <c r="K64" s="27"/>
      <c r="L64" s="27"/>
    </row>
    <row r="65" spans="1:12" x14ac:dyDescent="0.35">
      <c r="A65" s="27"/>
      <c r="B65" s="28"/>
      <c r="C65" s="27"/>
      <c r="D65" s="27"/>
      <c r="E65" s="27"/>
      <c r="F65" s="27"/>
      <c r="G65" s="27"/>
      <c r="H65" s="27"/>
      <c r="I65" s="27"/>
      <c r="J65" s="27"/>
      <c r="K65" s="27"/>
      <c r="L65" s="27"/>
    </row>
    <row r="66" spans="1:12" x14ac:dyDescent="0.35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</row>
    <row r="67" spans="1:12" x14ac:dyDescent="0.35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</row>
    <row r="68" spans="1:12" x14ac:dyDescent="0.35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</row>
    <row r="69" spans="1:12" x14ac:dyDescent="0.35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</row>
    <row r="70" spans="1:12" x14ac:dyDescent="0.35">
      <c r="A70" s="27"/>
    </row>
    <row r="71" spans="1:12" x14ac:dyDescent="0.35">
      <c r="A71" s="27"/>
    </row>
    <row r="72" spans="1:12" x14ac:dyDescent="0.35">
      <c r="A72" s="27"/>
    </row>
    <row r="73" spans="1:12" s="6" customFormat="1" ht="16.149999999999999" customHeight="1" x14ac:dyDescent="0.25">
      <c r="A73" s="27"/>
      <c r="B73" s="7"/>
      <c r="C73" s="8"/>
      <c r="D73" s="8"/>
      <c r="E73" s="8"/>
      <c r="F73" s="7"/>
      <c r="G73" s="8"/>
      <c r="H73" s="8"/>
    </row>
    <row r="74" spans="1:12" x14ac:dyDescent="0.35">
      <c r="A74" s="27"/>
    </row>
    <row r="78" spans="1:12" x14ac:dyDescent="0.35">
      <c r="A78" s="6"/>
    </row>
  </sheetData>
  <sheetProtection algorithmName="SHA-512" hashValue="qECuK/ceVkl5v4MlcemoQ2WufEHutInJMazRH4AZKyOt8QTgVZimSccGIsf/9980s7rlMu9tIX5InoF2QRhJpQ==" saltValue="kRavdjJXNXRrldY9GVfA3Q==" spinCount="100000" sheet="1" formatRows="0" selectLockedCells="1"/>
  <mergeCells count="97">
    <mergeCell ref="A6:E6"/>
    <mergeCell ref="F6:I6"/>
    <mergeCell ref="A9:L9"/>
    <mergeCell ref="A1:E1"/>
    <mergeCell ref="A2:E2"/>
    <mergeCell ref="A47:L47"/>
    <mergeCell ref="F28:L28"/>
    <mergeCell ref="F29:L29"/>
    <mergeCell ref="F30:L30"/>
    <mergeCell ref="F31:L31"/>
    <mergeCell ref="A32:L32"/>
    <mergeCell ref="F33:L33"/>
    <mergeCell ref="F34:L34"/>
    <mergeCell ref="F35:L35"/>
    <mergeCell ref="F36:L36"/>
    <mergeCell ref="A28:E28"/>
    <mergeCell ref="A29:E29"/>
    <mergeCell ref="A30:B30"/>
    <mergeCell ref="A33:E33"/>
    <mergeCell ref="F22:L22"/>
    <mergeCell ref="F23:L23"/>
    <mergeCell ref="F24:L24"/>
    <mergeCell ref="A20:L20"/>
    <mergeCell ref="A21:L21"/>
    <mergeCell ref="A22:E22"/>
    <mergeCell ref="A23:E23"/>
    <mergeCell ref="A24:B24"/>
    <mergeCell ref="C24:E24"/>
    <mergeCell ref="J12:L12"/>
    <mergeCell ref="A14:L14"/>
    <mergeCell ref="F46:L46"/>
    <mergeCell ref="A39:I39"/>
    <mergeCell ref="A35:B35"/>
    <mergeCell ref="C35:E35"/>
    <mergeCell ref="A36:B36"/>
    <mergeCell ref="C36:E36"/>
    <mergeCell ref="F25:L25"/>
    <mergeCell ref="A25:B25"/>
    <mergeCell ref="C31:E31"/>
    <mergeCell ref="A46:B46"/>
    <mergeCell ref="C46:E46"/>
    <mergeCell ref="A45:B45"/>
    <mergeCell ref="C45:E45"/>
    <mergeCell ref="A37:L37"/>
    <mergeCell ref="F43:L43"/>
    <mergeCell ref="A31:B31"/>
    <mergeCell ref="F45:L45"/>
    <mergeCell ref="A26:L26"/>
    <mergeCell ref="A27:L27"/>
    <mergeCell ref="A42:K42"/>
    <mergeCell ref="A43:E43"/>
    <mergeCell ref="A44:E44"/>
    <mergeCell ref="A40:E40"/>
    <mergeCell ref="J38:L38"/>
    <mergeCell ref="F44:L44"/>
    <mergeCell ref="A34:E34"/>
    <mergeCell ref="C30:E30"/>
    <mergeCell ref="F40:I40"/>
    <mergeCell ref="A41:E41"/>
    <mergeCell ref="F41:I41"/>
    <mergeCell ref="C25:E25"/>
    <mergeCell ref="J39:L39"/>
    <mergeCell ref="A38:I38"/>
    <mergeCell ref="J40:L40"/>
    <mergeCell ref="J41:L41"/>
    <mergeCell ref="J19:K19"/>
    <mergeCell ref="A8:L8"/>
    <mergeCell ref="A3:L3"/>
    <mergeCell ref="F12:I12"/>
    <mergeCell ref="A15:L15"/>
    <mergeCell ref="F7:I7"/>
    <mergeCell ref="A18:E18"/>
    <mergeCell ref="F18:H18"/>
    <mergeCell ref="A16:L16"/>
    <mergeCell ref="A17:E17"/>
    <mergeCell ref="F17:H17"/>
    <mergeCell ref="A13:L13"/>
    <mergeCell ref="A19:C19"/>
    <mergeCell ref="I18:L18"/>
    <mergeCell ref="I17:L17"/>
    <mergeCell ref="A12:E12"/>
    <mergeCell ref="E19:I19"/>
    <mergeCell ref="J1:L1"/>
    <mergeCell ref="J2:L2"/>
    <mergeCell ref="J4:L4"/>
    <mergeCell ref="J5:L5"/>
    <mergeCell ref="J6:L6"/>
    <mergeCell ref="J7:L7"/>
    <mergeCell ref="G1:I1"/>
    <mergeCell ref="G2:I2"/>
    <mergeCell ref="A4:I4"/>
    <mergeCell ref="A5:I5"/>
    <mergeCell ref="A7:E7"/>
    <mergeCell ref="A10:L10"/>
    <mergeCell ref="J11:L11"/>
    <mergeCell ref="A11:E11"/>
    <mergeCell ref="F11:I11"/>
  </mergeCells>
  <conditionalFormatting sqref="A15">
    <cfRule type="expression" dxfId="186" priority="106">
      <formula>A15 = ""</formula>
    </cfRule>
  </conditionalFormatting>
  <conditionalFormatting sqref="A18">
    <cfRule type="expression" dxfId="185" priority="171">
      <formula>$F$17 = ""</formula>
    </cfRule>
    <cfRule type="expression" dxfId="184" priority="172">
      <formula>F17 = "Non"</formula>
    </cfRule>
  </conditionalFormatting>
  <conditionalFormatting sqref="A39">
    <cfRule type="expression" dxfId="183" priority="48">
      <formula>A39 = ""</formula>
    </cfRule>
  </conditionalFormatting>
  <conditionalFormatting sqref="A41">
    <cfRule type="expression" dxfId="182" priority="114">
      <formula>A41 = ""</formula>
    </cfRule>
  </conditionalFormatting>
  <conditionalFormatting sqref="A7:F7">
    <cfRule type="expression" dxfId="181" priority="117">
      <formula>A7 = ""</formula>
    </cfRule>
  </conditionalFormatting>
  <conditionalFormatting sqref="A12:F12">
    <cfRule type="expression" dxfId="180" priority="112">
      <formula>A12 = ""</formula>
    </cfRule>
  </conditionalFormatting>
  <conditionalFormatting sqref="A23:F23">
    <cfRule type="expression" dxfId="179" priority="68">
      <formula>A23 = ""</formula>
    </cfRule>
  </conditionalFormatting>
  <conditionalFormatting sqref="A25:F25">
    <cfRule type="expression" dxfId="178" priority="34">
      <formula>A25 = ""</formula>
    </cfRule>
  </conditionalFormatting>
  <conditionalFormatting sqref="A29:F29">
    <cfRule type="expression" dxfId="177" priority="62">
      <formula>A29 = ""</formula>
    </cfRule>
  </conditionalFormatting>
  <conditionalFormatting sqref="A31:F31">
    <cfRule type="expression" dxfId="176" priority="59">
      <formula>A31 = ""</formula>
    </cfRule>
  </conditionalFormatting>
  <conditionalFormatting sqref="A34:F34">
    <cfRule type="expression" dxfId="175" priority="57">
      <formula>A34 = ""</formula>
    </cfRule>
  </conditionalFormatting>
  <conditionalFormatting sqref="A36:F36">
    <cfRule type="expression" dxfId="174" priority="54">
      <formula>A36 = ""</formula>
    </cfRule>
  </conditionalFormatting>
  <conditionalFormatting sqref="A44:F44">
    <cfRule type="expression" dxfId="173" priority="42">
      <formula>A44 = ""</formula>
    </cfRule>
  </conditionalFormatting>
  <conditionalFormatting sqref="A46:F46">
    <cfRule type="expression" dxfId="172" priority="39">
      <formula>A46 = ""</formula>
    </cfRule>
  </conditionalFormatting>
  <conditionalFormatting sqref="A5:J5">
    <cfRule type="expression" dxfId="171" priority="44">
      <formula>A5 = ""</formula>
    </cfRule>
  </conditionalFormatting>
  <conditionalFormatting sqref="A10:L10">
    <cfRule type="expression" dxfId="170" priority="14">
      <formula xml:space="preserve"> $A$10 =""</formula>
    </cfRule>
  </conditionalFormatting>
  <conditionalFormatting sqref="D19">
    <cfRule type="expression" priority="16">
      <formula>OR(D19="Oui",D19="Non")</formula>
    </cfRule>
    <cfRule type="expression" dxfId="169" priority="18">
      <formula xml:space="preserve"> D19 =""</formula>
    </cfRule>
  </conditionalFormatting>
  <conditionalFormatting sqref="E19:I19">
    <cfRule type="expression" dxfId="168" priority="21">
      <formula xml:space="preserve"> D19 ="Oui"</formula>
    </cfRule>
    <cfRule type="expression" dxfId="167" priority="22">
      <formula>OR(D19="",D19="Non")</formula>
    </cfRule>
  </conditionalFormatting>
  <conditionalFormatting sqref="F17">
    <cfRule type="expression" dxfId="166" priority="33">
      <formula>F17 = ""</formula>
    </cfRule>
  </conditionalFormatting>
  <conditionalFormatting sqref="F18">
    <cfRule type="expression" dxfId="165" priority="173">
      <formula>F17 = "Oui"</formula>
    </cfRule>
    <cfRule type="expression" dxfId="164" priority="174">
      <formula>F17 = ""</formula>
    </cfRule>
    <cfRule type="expression" dxfId="163" priority="175">
      <formula>F17 = "Non"</formula>
    </cfRule>
    <cfRule type="expression" dxfId="162" priority="176">
      <formula>F18 = ""</formula>
    </cfRule>
  </conditionalFormatting>
  <conditionalFormatting sqref="F41:J41">
    <cfRule type="expression" dxfId="161" priority="38">
      <formula>F41 = ""</formula>
    </cfRule>
  </conditionalFormatting>
  <conditionalFormatting sqref="J7">
    <cfRule type="expression" dxfId="160" priority="115">
      <formula>J7 = ""</formula>
    </cfRule>
  </conditionalFormatting>
  <conditionalFormatting sqref="J12">
    <cfRule type="expression" dxfId="159" priority="110">
      <formula>J12 = ""</formula>
    </cfRule>
  </conditionalFormatting>
  <conditionalFormatting sqref="J39">
    <cfRule type="expression" dxfId="158" priority="47">
      <formula>J39 = ""</formula>
    </cfRule>
  </conditionalFormatting>
  <conditionalFormatting sqref="J19:K19">
    <cfRule type="expression" dxfId="157" priority="12">
      <formula>OR(D19="",D19="Non")</formula>
    </cfRule>
    <cfRule type="expression" dxfId="156" priority="13">
      <formula>AND( D19 ="Oui", J19="")</formula>
    </cfRule>
  </conditionalFormatting>
  <dataValidations count="1">
    <dataValidation type="date" allowBlank="1" showInputMessage="1" showErrorMessage="1" sqref="J19:K19" xr:uid="{25E24548-200C-4397-B7A6-412B8FFF85C7}">
      <formula1>45658</formula1>
      <formula2>54789</formula2>
    </dataValidation>
  </dataValidations>
  <hyperlinks>
    <hyperlink ref="A2:E2" r:id="rId1" display="ProgrammeSGE@hydroquebec.com" xr:uid="{0E32210F-760B-40F5-941A-B7642406BCD6}"/>
    <hyperlink ref="A2" r:id="rId2" xr:uid="{2C65011C-3586-43E2-A1E6-78E3C2170CD5}"/>
  </hyperlinks>
  <pageMargins left="0.5" right="0.5" top="1" bottom="0.5" header="0.3" footer="0.3"/>
  <pageSetup fitToHeight="0" orientation="portrait" r:id="rId3"/>
  <headerFooter scaleWithDoc="0">
    <oddHeader>&amp;L&amp;G&amp;R&amp;"Arial,Gras"&amp;12Formulaire - Demande d'admissibilité 
&amp;"Arial,Normal"&amp;11Programme Système de gestion de l'énergie</oddHeader>
    <oddFooter>&amp;L&amp;"Arial,Normal"&amp;6
Formulaire - Demande de participation -  Programme Système de gestion de l'énergie   (2026-02)&amp;R&amp;"Arial,Normal"&amp;6&amp;P/&amp;N</oddFooter>
  </headerFooter>
  <rowBreaks count="1" manualBreakCount="1">
    <brk id="26" max="16383" man="1"/>
  </rowBreaks>
  <legacyDrawingHF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171FE12-DDAE-4B25-A37A-2CD4AFE71FA6}">
          <x14:formula1>
            <xm:f>'Paramètres programme'!$B$4:$B$5</xm:f>
          </x14:formula1>
          <xm:sqref>D19</xm:sqref>
        </x14:dataValidation>
        <x14:dataValidation type="list" showInputMessage="1" showErrorMessage="1" xr:uid="{F7455571-6AD7-4487-8557-58B7DD52D893}">
          <x14:formula1>
            <xm:f>'Paramètres programme'!B4:B6</xm:f>
          </x14:formula1>
          <xm:sqref>F18</xm:sqref>
        </x14:dataValidation>
        <x14:dataValidation type="list" showInputMessage="1" showErrorMessage="1" xr:uid="{AC72971B-B628-4E7D-AC6C-E1E14F25786C}">
          <x14:formula1>
            <xm:f>'Paramètres programme'!B4:B5</xm:f>
          </x14:formula1>
          <xm:sqref>F17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EFDE6-46C2-4A65-ADFD-7A7A3D4A3A6E}">
  <sheetPr codeName="Feuil4"/>
  <dimension ref="B2:G44"/>
  <sheetViews>
    <sheetView topLeftCell="B16" workbookViewId="0">
      <selection activeCell="E30" sqref="E30:E37"/>
    </sheetView>
  </sheetViews>
  <sheetFormatPr baseColWidth="10" defaultColWidth="11.453125" defaultRowHeight="14.5" x14ac:dyDescent="0.35"/>
  <cols>
    <col min="1" max="1" width="5.453125" customWidth="1"/>
    <col min="2" max="2" width="70.54296875" customWidth="1"/>
    <col min="3" max="3" width="21.54296875" customWidth="1"/>
    <col min="4" max="4" width="20.54296875" customWidth="1"/>
    <col min="5" max="5" width="31.54296875" customWidth="1"/>
    <col min="6" max="6" width="26.7265625" customWidth="1"/>
    <col min="8" max="9" width="5.453125" customWidth="1"/>
  </cols>
  <sheetData>
    <row r="2" spans="2:6" x14ac:dyDescent="0.35">
      <c r="B2" t="s">
        <v>83</v>
      </c>
    </row>
    <row r="3" spans="2:6" x14ac:dyDescent="0.35">
      <c r="B3" s="16" t="s">
        <v>35</v>
      </c>
      <c r="C3" s="10"/>
      <c r="D3" s="10"/>
      <c r="E3" s="11"/>
    </row>
    <row r="4" spans="2:6" x14ac:dyDescent="0.35">
      <c r="B4" t="s">
        <v>8</v>
      </c>
      <c r="C4" s="27"/>
      <c r="D4" s="27"/>
      <c r="E4" s="33"/>
      <c r="F4" s="27"/>
    </row>
    <row r="5" spans="2:6" x14ac:dyDescent="0.35">
      <c r="B5" t="s">
        <v>11</v>
      </c>
      <c r="C5" s="27"/>
      <c r="D5" s="27"/>
      <c r="E5" s="33"/>
      <c r="F5" s="27"/>
    </row>
    <row r="6" spans="2:6" x14ac:dyDescent="0.35">
      <c r="B6" t="s">
        <v>13</v>
      </c>
      <c r="C6" s="27"/>
      <c r="D6" s="27"/>
      <c r="E6" s="33"/>
      <c r="F6" s="27"/>
    </row>
    <row r="7" spans="2:6" x14ac:dyDescent="0.35">
      <c r="B7" s="27"/>
      <c r="C7" s="27"/>
      <c r="D7" s="27"/>
      <c r="E7" s="33"/>
      <c r="F7" s="27"/>
    </row>
    <row r="8" spans="2:6" x14ac:dyDescent="0.35">
      <c r="B8" s="27"/>
      <c r="C8" s="27"/>
      <c r="D8" s="27"/>
      <c r="E8" s="33"/>
      <c r="F8" s="27"/>
    </row>
    <row r="9" spans="2:6" x14ac:dyDescent="0.35">
      <c r="B9" s="27"/>
      <c r="C9" s="27"/>
      <c r="D9" s="27"/>
      <c r="E9" s="33"/>
      <c r="F9" s="27"/>
    </row>
    <row r="10" spans="2:6" x14ac:dyDescent="0.35">
      <c r="B10" s="27"/>
      <c r="C10" s="27"/>
      <c r="D10" s="27"/>
      <c r="E10" s="33"/>
      <c r="F10" s="27"/>
    </row>
    <row r="11" spans="2:6" x14ac:dyDescent="0.35">
      <c r="B11" s="27"/>
      <c r="C11" s="27"/>
      <c r="D11" s="27"/>
      <c r="E11" s="33"/>
      <c r="F11" s="27"/>
    </row>
    <row r="12" spans="2:6" x14ac:dyDescent="0.35">
      <c r="B12" s="27"/>
      <c r="C12" s="27"/>
      <c r="D12" s="27"/>
      <c r="E12" s="33"/>
      <c r="F12" s="27"/>
    </row>
    <row r="13" spans="2:6" x14ac:dyDescent="0.35">
      <c r="B13" s="27"/>
      <c r="C13" s="27"/>
      <c r="D13" s="27"/>
      <c r="E13" s="33"/>
      <c r="F13" s="27"/>
    </row>
    <row r="14" spans="2:6" x14ac:dyDescent="0.35">
      <c r="B14" s="27"/>
      <c r="C14" s="27"/>
      <c r="D14" s="27"/>
      <c r="E14" s="33"/>
      <c r="F14" s="27"/>
    </row>
    <row r="15" spans="2:6" x14ac:dyDescent="0.35">
      <c r="B15" s="27"/>
      <c r="C15" s="27"/>
      <c r="D15" s="27"/>
      <c r="E15" s="33"/>
      <c r="F15" s="27"/>
    </row>
    <row r="16" spans="2:6" x14ac:dyDescent="0.35">
      <c r="B16" s="27"/>
      <c r="C16" s="27"/>
      <c r="D16" s="27"/>
      <c r="E16" s="33"/>
      <c r="F16" s="27"/>
    </row>
    <row r="17" spans="2:7" x14ac:dyDescent="0.35">
      <c r="B17" s="27"/>
      <c r="C17" s="27"/>
      <c r="D17" s="27"/>
      <c r="E17" s="33"/>
      <c r="F17" s="27"/>
    </row>
    <row r="18" spans="2:7" x14ac:dyDescent="0.35">
      <c r="E18" s="12"/>
    </row>
    <row r="19" spans="2:7" x14ac:dyDescent="0.35">
      <c r="E19" s="12"/>
    </row>
    <row r="20" spans="2:7" x14ac:dyDescent="0.35">
      <c r="E20" s="12"/>
    </row>
    <row r="21" spans="2:7" x14ac:dyDescent="0.35">
      <c r="B21" s="8"/>
      <c r="C21" s="8"/>
      <c r="E21" s="13"/>
      <c r="F21" s="8"/>
    </row>
    <row r="22" spans="2:7" x14ac:dyDescent="0.35">
      <c r="E22" s="12"/>
    </row>
    <row r="23" spans="2:7" x14ac:dyDescent="0.35">
      <c r="E23" s="12"/>
    </row>
    <row r="24" spans="2:7" x14ac:dyDescent="0.35">
      <c r="E24" s="12"/>
    </row>
    <row r="25" spans="2:7" x14ac:dyDescent="0.35">
      <c r="B25" s="14"/>
      <c r="C25" s="14"/>
      <c r="D25" s="14"/>
      <c r="E25" s="15"/>
    </row>
    <row r="28" spans="2:7" x14ac:dyDescent="0.35">
      <c r="B28" s="37" t="s">
        <v>85</v>
      </c>
      <c r="C28" s="38"/>
      <c r="D28" s="38"/>
      <c r="E28" s="38"/>
      <c r="F28" s="38"/>
      <c r="G28" s="38"/>
    </row>
    <row r="29" spans="2:7" ht="43.5" x14ac:dyDescent="0.35">
      <c r="B29" s="138" t="s">
        <v>84</v>
      </c>
      <c r="C29" s="139" t="s">
        <v>139</v>
      </c>
      <c r="D29" s="149" t="s">
        <v>143</v>
      </c>
      <c r="E29" s="140" t="s">
        <v>142</v>
      </c>
    </row>
    <row r="30" spans="2:7" x14ac:dyDescent="0.35">
      <c r="B30" s="141" t="s">
        <v>87</v>
      </c>
      <c r="C30" s="142">
        <v>20000</v>
      </c>
      <c r="D30" s="142">
        <f>C30-'Onglet Énergir'!C10</f>
        <v>20000</v>
      </c>
      <c r="E30" s="271">
        <v>175000</v>
      </c>
    </row>
    <row r="31" spans="2:7" x14ac:dyDescent="0.35">
      <c r="B31" s="143" t="s">
        <v>90</v>
      </c>
      <c r="C31" s="144">
        <v>70000</v>
      </c>
      <c r="D31" s="142">
        <f>C31-'Onglet Énergir'!C11</f>
        <v>70000</v>
      </c>
      <c r="E31" s="272"/>
    </row>
    <row r="32" spans="2:7" x14ac:dyDescent="0.35">
      <c r="B32" s="145" t="s">
        <v>91</v>
      </c>
      <c r="C32" s="142">
        <v>70000</v>
      </c>
      <c r="D32" s="142">
        <f>C32-'Onglet Énergir'!C12</f>
        <v>70000</v>
      </c>
      <c r="E32" s="272"/>
    </row>
    <row r="33" spans="2:7" x14ac:dyDescent="0.35">
      <c r="B33" s="143" t="s">
        <v>88</v>
      </c>
      <c r="C33" s="144">
        <v>25000</v>
      </c>
      <c r="D33" s="142">
        <f>C33</f>
        <v>25000</v>
      </c>
      <c r="E33" s="272"/>
    </row>
    <row r="34" spans="2:7" x14ac:dyDescent="0.35">
      <c r="B34" s="141" t="s">
        <v>92</v>
      </c>
      <c r="C34" s="142">
        <v>125000</v>
      </c>
      <c r="D34" s="142">
        <f t="shared" ref="D34:D37" si="0">C34</f>
        <v>125000</v>
      </c>
      <c r="E34" s="272"/>
    </row>
    <row r="35" spans="2:7" x14ac:dyDescent="0.35">
      <c r="B35" s="148" t="s">
        <v>93</v>
      </c>
      <c r="C35" s="144">
        <v>5000</v>
      </c>
      <c r="D35" s="142">
        <f t="shared" si="0"/>
        <v>5000</v>
      </c>
      <c r="E35" s="272"/>
    </row>
    <row r="36" spans="2:7" x14ac:dyDescent="0.35">
      <c r="B36" s="147" t="s">
        <v>89</v>
      </c>
      <c r="C36" s="142">
        <v>25000</v>
      </c>
      <c r="D36" s="142">
        <f t="shared" si="0"/>
        <v>25000</v>
      </c>
      <c r="E36" s="272"/>
    </row>
    <row r="37" spans="2:7" x14ac:dyDescent="0.35">
      <c r="B37" s="115" t="s">
        <v>141</v>
      </c>
      <c r="C37" s="146">
        <v>25000</v>
      </c>
      <c r="D37" s="142">
        <f t="shared" si="0"/>
        <v>25000</v>
      </c>
      <c r="E37" s="273"/>
    </row>
    <row r="39" spans="2:7" x14ac:dyDescent="0.35">
      <c r="B39" t="s">
        <v>185</v>
      </c>
      <c r="C39" s="49">
        <v>0.75</v>
      </c>
    </row>
    <row r="40" spans="2:7" x14ac:dyDescent="0.35">
      <c r="D40" s="49"/>
    </row>
    <row r="41" spans="2:7" x14ac:dyDescent="0.35">
      <c r="B41" s="37" t="s">
        <v>79</v>
      </c>
      <c r="C41" s="38"/>
      <c r="D41" s="38"/>
      <c r="E41" s="38"/>
      <c r="F41" s="38"/>
      <c r="G41" s="38"/>
    </row>
    <row r="42" spans="2:7" x14ac:dyDescent="0.35">
      <c r="B42" t="s">
        <v>140</v>
      </c>
      <c r="C42" s="49" t="s">
        <v>80</v>
      </c>
    </row>
    <row r="43" spans="2:7" x14ac:dyDescent="0.35">
      <c r="B43">
        <v>0.5</v>
      </c>
      <c r="C43" s="2">
        <v>1000000</v>
      </c>
    </row>
    <row r="44" spans="2:7" x14ac:dyDescent="0.35">
      <c r="D44" s="49"/>
    </row>
  </sheetData>
  <mergeCells count="1">
    <mergeCell ref="E30:E37"/>
  </mergeCells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022D7-D738-495E-A6A5-5E8B6741F602}">
  <sheetPr codeName="Feuil5">
    <tabColor theme="7" tint="0.79998168889431442"/>
    <pageSetUpPr fitToPage="1"/>
  </sheetPr>
  <dimension ref="A1:K29"/>
  <sheetViews>
    <sheetView showGridLines="0" view="pageLayout" zoomScaleNormal="100" workbookViewId="0">
      <selection activeCell="C11" sqref="C11"/>
    </sheetView>
  </sheetViews>
  <sheetFormatPr baseColWidth="10" defaultColWidth="11.54296875" defaultRowHeight="14.5" x14ac:dyDescent="0.35"/>
  <cols>
    <col min="1" max="1" width="13" customWidth="1"/>
    <col min="2" max="2" width="11.54296875" customWidth="1"/>
    <col min="3" max="10" width="11" customWidth="1"/>
    <col min="11" max="11" width="14.81640625" customWidth="1"/>
  </cols>
  <sheetData>
    <row r="1" spans="1:11" ht="13.15" customHeight="1" thickBot="1" x14ac:dyDescent="0.4">
      <c r="A1" s="311" t="s">
        <v>71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</row>
    <row r="2" spans="1:11" ht="12" customHeight="1" x14ac:dyDescent="0.35">
      <c r="A2" s="287" t="s">
        <v>1</v>
      </c>
      <c r="B2" s="288"/>
      <c r="C2" s="288"/>
      <c r="D2" s="288"/>
      <c r="E2" s="288"/>
      <c r="F2" s="288"/>
      <c r="G2" s="289"/>
      <c r="H2" s="284" t="s">
        <v>70</v>
      </c>
      <c r="I2" s="284"/>
      <c r="J2" s="280" t="s">
        <v>69</v>
      </c>
      <c r="K2" s="280"/>
    </row>
    <row r="3" spans="1:11" ht="17.25" customHeight="1" x14ac:dyDescent="0.35">
      <c r="A3" s="285">
        <f>'Demande d''admissibilité'!A5</f>
        <v>0</v>
      </c>
      <c r="B3" s="285"/>
      <c r="C3" s="285"/>
      <c r="D3" s="285"/>
      <c r="E3" s="285"/>
      <c r="F3" s="285"/>
      <c r="G3" s="285"/>
      <c r="H3" s="283">
        <f>'Demande d''admissibilité'!J5</f>
        <v>0</v>
      </c>
      <c r="I3" s="283"/>
      <c r="J3" s="281">
        <f>'Onglet Énergir'!C2</f>
        <v>0</v>
      </c>
      <c r="K3" s="281"/>
    </row>
    <row r="4" spans="1:11" ht="12" customHeight="1" x14ac:dyDescent="0.35">
      <c r="A4" s="286" t="s">
        <v>6</v>
      </c>
      <c r="B4" s="286"/>
      <c r="C4" s="286"/>
      <c r="D4" s="286"/>
      <c r="E4" s="286"/>
      <c r="F4" s="286"/>
      <c r="G4" s="286"/>
      <c r="H4" s="286"/>
      <c r="I4" s="286"/>
      <c r="J4" s="282" t="s">
        <v>75</v>
      </c>
      <c r="K4" s="282"/>
    </row>
    <row r="5" spans="1:11" ht="17.25" customHeight="1" x14ac:dyDescent="0.35">
      <c r="A5" s="285">
        <f>'Demande d''admissibilité'!A10</f>
        <v>0</v>
      </c>
      <c r="B5" s="285"/>
      <c r="C5" s="285"/>
      <c r="D5" s="285"/>
      <c r="E5" s="285"/>
      <c r="F5" s="285"/>
      <c r="G5" s="285"/>
      <c r="H5" s="285"/>
      <c r="I5" s="285"/>
      <c r="J5" s="283">
        <f>'Onglet Énergir'!C3</f>
        <v>0</v>
      </c>
      <c r="K5" s="283"/>
    </row>
    <row r="6" spans="1:11" ht="23.5" customHeight="1" thickBot="1" x14ac:dyDescent="0.4">
      <c r="A6" s="222" t="s">
        <v>184</v>
      </c>
      <c r="B6" s="222"/>
      <c r="C6" s="222"/>
      <c r="D6" s="222"/>
      <c r="E6" s="222"/>
      <c r="F6" s="222"/>
      <c r="G6" s="222"/>
      <c r="H6" s="222"/>
      <c r="I6" s="222"/>
      <c r="J6" s="222"/>
      <c r="K6" s="222"/>
    </row>
    <row r="7" spans="1:11" x14ac:dyDescent="0.35">
      <c r="A7" s="312" t="s">
        <v>67</v>
      </c>
      <c r="B7" s="314" t="s">
        <v>36</v>
      </c>
      <c r="C7" s="94" t="s">
        <v>63</v>
      </c>
      <c r="D7" s="94" t="s">
        <v>64</v>
      </c>
      <c r="E7" s="314" t="s">
        <v>66</v>
      </c>
      <c r="F7" s="319"/>
      <c r="G7" s="319"/>
      <c r="H7" s="319"/>
      <c r="I7" s="320"/>
      <c r="J7" s="95" t="s">
        <v>65</v>
      </c>
      <c r="K7" s="321" t="s">
        <v>106</v>
      </c>
    </row>
    <row r="8" spans="1:11" ht="20.25" customHeight="1" x14ac:dyDescent="0.35">
      <c r="A8" s="313"/>
      <c r="B8" s="315"/>
      <c r="C8" s="22" t="s">
        <v>37</v>
      </c>
      <c r="D8" s="22" t="s">
        <v>38</v>
      </c>
      <c r="E8" s="22" t="s">
        <v>39</v>
      </c>
      <c r="F8" s="22" t="s">
        <v>40</v>
      </c>
      <c r="G8" s="22" t="s">
        <v>41</v>
      </c>
      <c r="H8" s="22" t="s">
        <v>42</v>
      </c>
      <c r="I8" s="22" t="s">
        <v>43</v>
      </c>
      <c r="J8" s="96" t="s">
        <v>44</v>
      </c>
      <c r="K8" s="322"/>
    </row>
    <row r="9" spans="1:11" x14ac:dyDescent="0.35">
      <c r="A9" s="36" t="s">
        <v>73</v>
      </c>
      <c r="B9" s="80">
        <f>Anticipé!I13</f>
        <v>0</v>
      </c>
      <c r="C9" s="80">
        <f>'Mois 3'!F13</f>
        <v>0</v>
      </c>
      <c r="D9" s="80">
        <f>'Mois 9'!F13</f>
        <v>0</v>
      </c>
      <c r="E9" s="80">
        <f>'Mois 15'!F13</f>
        <v>0</v>
      </c>
      <c r="F9" s="80">
        <f>'Mois 27'!F13</f>
        <v>0</v>
      </c>
      <c r="G9" s="80">
        <f>'Mois 39'!F13</f>
        <v>0</v>
      </c>
      <c r="H9" s="80">
        <f>'Mois 51'!F13</f>
        <v>0</v>
      </c>
      <c r="I9" s="80">
        <f>'Mois 63'!F13</f>
        <v>0</v>
      </c>
      <c r="J9" s="80">
        <f>'Mois 75'!F13</f>
        <v>0</v>
      </c>
      <c r="K9" s="75"/>
    </row>
    <row r="10" spans="1:11" ht="20.25" customHeight="1" x14ac:dyDescent="0.35">
      <c r="A10" s="290" t="s">
        <v>100</v>
      </c>
      <c r="B10" s="291"/>
      <c r="C10" s="291"/>
      <c r="D10" s="291"/>
      <c r="E10" s="291"/>
      <c r="F10" s="291"/>
      <c r="G10" s="291"/>
      <c r="H10" s="291"/>
      <c r="I10" s="291"/>
      <c r="J10" s="291"/>
      <c r="K10" s="292"/>
    </row>
    <row r="11" spans="1:11" ht="23.65" customHeight="1" x14ac:dyDescent="0.35">
      <c r="A11" s="26" t="s">
        <v>32</v>
      </c>
      <c r="B11" s="68"/>
      <c r="C11" s="68">
        <f>'Mois 3'!B22</f>
        <v>0</v>
      </c>
      <c r="D11" s="68">
        <f>'Mois 9'!B22</f>
        <v>0</v>
      </c>
      <c r="E11" s="68">
        <f>'Mois 15'!B22</f>
        <v>0</v>
      </c>
      <c r="F11" s="68">
        <f>'Mois 27'!B22</f>
        <v>0</v>
      </c>
      <c r="G11" s="68">
        <f>'Mois 39'!B22</f>
        <v>0</v>
      </c>
      <c r="H11" s="68">
        <f>'Mois 51'!B22</f>
        <v>0</v>
      </c>
      <c r="I11" s="68">
        <f>'Mois 63'!B22</f>
        <v>0</v>
      </c>
      <c r="J11" s="68">
        <f>'Mois 75'!B22</f>
        <v>0</v>
      </c>
      <c r="K11" s="86">
        <f>SUM(C11:J11)</f>
        <v>0</v>
      </c>
    </row>
    <row r="12" spans="1:11" ht="23.65" customHeight="1" x14ac:dyDescent="0.35">
      <c r="A12" s="26" t="s">
        <v>33</v>
      </c>
      <c r="B12" s="68"/>
      <c r="C12" s="68">
        <f>'Mois 3'!B23</f>
        <v>0</v>
      </c>
      <c r="D12" s="68">
        <f>'Mois 9'!B23</f>
        <v>0</v>
      </c>
      <c r="E12" s="68">
        <f>'Mois 15'!B23</f>
        <v>0</v>
      </c>
      <c r="F12" s="68">
        <f>'Mois 27'!B23</f>
        <v>0</v>
      </c>
      <c r="G12" s="68">
        <f>'Mois 39'!B23</f>
        <v>0</v>
      </c>
      <c r="H12" s="68">
        <f>'Mois 51'!B23</f>
        <v>0</v>
      </c>
      <c r="I12" s="68">
        <f>'Mois 63'!B23</f>
        <v>0</v>
      </c>
      <c r="J12" s="68">
        <f>'Mois 75'!B23</f>
        <v>0</v>
      </c>
      <c r="K12" s="86">
        <f t="shared" ref="K12:K15" si="0">SUM(C12:J12)</f>
        <v>0</v>
      </c>
    </row>
    <row r="13" spans="1:11" ht="23.65" customHeight="1" x14ac:dyDescent="0.35">
      <c r="A13" s="26" t="s">
        <v>34</v>
      </c>
      <c r="B13" s="68"/>
      <c r="C13" s="68">
        <f>'Mois 3'!B24</f>
        <v>0</v>
      </c>
      <c r="D13" s="68">
        <f>'Mois 9'!B24</f>
        <v>0</v>
      </c>
      <c r="E13" s="68">
        <f>'Mois 15'!B24</f>
        <v>0</v>
      </c>
      <c r="F13" s="68">
        <f>'Mois 27'!B24</f>
        <v>0</v>
      </c>
      <c r="G13" s="68">
        <f>'Mois 39'!B24</f>
        <v>0</v>
      </c>
      <c r="H13" s="68">
        <f>'Mois 51'!B24</f>
        <v>0</v>
      </c>
      <c r="I13" s="68">
        <f>'Mois 63'!B24</f>
        <v>0</v>
      </c>
      <c r="J13" s="68">
        <f>'Mois 75'!B24</f>
        <v>0</v>
      </c>
      <c r="K13" s="86">
        <f t="shared" si="0"/>
        <v>0</v>
      </c>
    </row>
    <row r="14" spans="1:11" ht="23.65" customHeight="1" x14ac:dyDescent="0.35">
      <c r="A14" s="26" t="s">
        <v>45</v>
      </c>
      <c r="B14" s="68"/>
      <c r="C14" s="68">
        <f>'Mois 3'!B25</f>
        <v>0</v>
      </c>
      <c r="D14" s="68">
        <f>'Mois 9'!B25</f>
        <v>0</v>
      </c>
      <c r="E14" s="68">
        <f>'Mois 15'!B25</f>
        <v>0</v>
      </c>
      <c r="F14" s="68">
        <f>'Mois 27'!B25</f>
        <v>0</v>
      </c>
      <c r="G14" s="68">
        <f>'Mois 39'!B25</f>
        <v>0</v>
      </c>
      <c r="H14" s="68">
        <f>'Mois 51'!B25</f>
        <v>0</v>
      </c>
      <c r="I14" s="68">
        <f>'Mois 63'!B25</f>
        <v>0</v>
      </c>
      <c r="J14" s="68">
        <f>'Mois 75'!B25</f>
        <v>0</v>
      </c>
      <c r="K14" s="86">
        <f t="shared" si="0"/>
        <v>0</v>
      </c>
    </row>
    <row r="15" spans="1:11" ht="23.65" customHeight="1" x14ac:dyDescent="0.35">
      <c r="A15" s="81" t="s">
        <v>46</v>
      </c>
      <c r="B15" s="82"/>
      <c r="C15" s="68">
        <f>'Mois 3'!B26</f>
        <v>0</v>
      </c>
      <c r="D15" s="68">
        <f>'Mois 9'!B26</f>
        <v>0</v>
      </c>
      <c r="E15" s="68">
        <f>'Mois 15'!B26</f>
        <v>0</v>
      </c>
      <c r="F15" s="68">
        <f>'Mois 27'!B26</f>
        <v>0</v>
      </c>
      <c r="G15" s="68">
        <f>'Mois 39'!B26</f>
        <v>0</v>
      </c>
      <c r="H15" s="68">
        <f>'Mois 51'!B26</f>
        <v>0</v>
      </c>
      <c r="I15" s="68">
        <f>'Mois 63'!B26</f>
        <v>0</v>
      </c>
      <c r="J15" s="68">
        <f>'Mois 75'!B26</f>
        <v>0</v>
      </c>
      <c r="K15" s="87">
        <f t="shared" si="0"/>
        <v>0</v>
      </c>
    </row>
    <row r="16" spans="1:11" ht="18" customHeight="1" x14ac:dyDescent="0.35">
      <c r="A16" s="83" t="s">
        <v>107</v>
      </c>
      <c r="B16" s="89"/>
      <c r="C16" s="90">
        <f>SUM(C11:C15)</f>
        <v>0</v>
      </c>
      <c r="D16" s="90">
        <f t="shared" ref="D16:J16" si="1">SUM(D11:D15)</f>
        <v>0</v>
      </c>
      <c r="E16" s="90">
        <f t="shared" si="1"/>
        <v>0</v>
      </c>
      <c r="F16" s="90">
        <f t="shared" si="1"/>
        <v>0</v>
      </c>
      <c r="G16" s="90">
        <f t="shared" si="1"/>
        <v>0</v>
      </c>
      <c r="H16" s="90">
        <f t="shared" si="1"/>
        <v>0</v>
      </c>
      <c r="I16" s="90">
        <f t="shared" si="1"/>
        <v>0</v>
      </c>
      <c r="J16" s="91">
        <f t="shared" si="1"/>
        <v>0</v>
      </c>
      <c r="K16" s="88">
        <f>SUM(K11:K15)</f>
        <v>0</v>
      </c>
    </row>
    <row r="17" spans="1:11" ht="20.25" customHeight="1" x14ac:dyDescent="0.35">
      <c r="A17" s="316" t="s">
        <v>167</v>
      </c>
      <c r="B17" s="317"/>
      <c r="C17" s="317"/>
      <c r="D17" s="317"/>
      <c r="E17" s="317"/>
      <c r="F17" s="317"/>
      <c r="G17" s="317"/>
      <c r="H17" s="317"/>
      <c r="I17" s="317"/>
      <c r="J17" s="317"/>
      <c r="K17" s="318"/>
    </row>
    <row r="18" spans="1:11" ht="23.5" customHeight="1" x14ac:dyDescent="0.35">
      <c r="A18" s="64" t="s">
        <v>99</v>
      </c>
      <c r="B18" s="92"/>
      <c r="C18" s="82">
        <f>'Mois 3'!$E$27</f>
        <v>0</v>
      </c>
      <c r="D18" s="82">
        <f>'Mois 9'!$E$27</f>
        <v>0</v>
      </c>
      <c r="E18" s="82">
        <f>'Mois 15'!$E$27</f>
        <v>0</v>
      </c>
      <c r="F18" s="82">
        <f>'Mois 27'!$E$27</f>
        <v>0</v>
      </c>
      <c r="G18" s="82">
        <f>'Mois 39'!$E$27</f>
        <v>0</v>
      </c>
      <c r="H18" s="82">
        <f>'Mois 51'!$E$27</f>
        <v>0</v>
      </c>
      <c r="I18" s="82">
        <f>'Mois 63'!$E$27</f>
        <v>0</v>
      </c>
      <c r="J18" s="82">
        <f>'Mois 75'!$E$27</f>
        <v>0</v>
      </c>
      <c r="K18" s="46">
        <f>SUM(B18:J18)</f>
        <v>0</v>
      </c>
    </row>
    <row r="19" spans="1:11" ht="21.65" customHeight="1" x14ac:dyDescent="0.35">
      <c r="A19" s="63" t="s">
        <v>74</v>
      </c>
      <c r="B19" s="93">
        <f>Anticipé!E68</f>
        <v>0</v>
      </c>
      <c r="C19" s="84">
        <f>'Mois 3'!$E$32</f>
        <v>0</v>
      </c>
      <c r="D19" s="84">
        <f>'Mois 9'!$E$31</f>
        <v>0</v>
      </c>
      <c r="E19" s="84">
        <f>'Mois 15'!$E$31</f>
        <v>0</v>
      </c>
      <c r="F19" s="84">
        <f>'Mois 27'!$E$31</f>
        <v>0</v>
      </c>
      <c r="G19" s="84">
        <f>'Mois 39'!$E$31</f>
        <v>0</v>
      </c>
      <c r="H19" s="84">
        <f>'Mois 51'!$E$31</f>
        <v>0</v>
      </c>
      <c r="I19" s="84">
        <f>'Mois 63'!$E$31</f>
        <v>0</v>
      </c>
      <c r="J19" s="85">
        <f>'Mois 75'!$E$31</f>
        <v>0</v>
      </c>
      <c r="K19" s="23">
        <f>SUM(B19:J19)</f>
        <v>0</v>
      </c>
    </row>
    <row r="20" spans="1:11" ht="22.15" customHeight="1" x14ac:dyDescent="0.35">
      <c r="A20" s="26" t="s">
        <v>98</v>
      </c>
      <c r="B20" s="70"/>
      <c r="C20" s="68">
        <f>'Mois 3'!$D$27</f>
        <v>175000</v>
      </c>
      <c r="D20" s="68">
        <f>'Mois 9'!$D$27</f>
        <v>175000</v>
      </c>
      <c r="E20" s="68">
        <f>'Mois 15'!$D$27</f>
        <v>175000</v>
      </c>
      <c r="F20" s="68">
        <f>'Mois 27'!$D$27</f>
        <v>175000</v>
      </c>
      <c r="G20" s="68">
        <f>'Mois 39'!$D$27</f>
        <v>175000</v>
      </c>
      <c r="H20" s="68">
        <f>'Mois 51'!$D$27</f>
        <v>175000</v>
      </c>
      <c r="I20" s="68">
        <f>'Mois 63'!$D$27</f>
        <v>175000</v>
      </c>
      <c r="J20" s="68">
        <f>'Mois 75'!$D$27</f>
        <v>0</v>
      </c>
      <c r="K20" s="45"/>
    </row>
    <row r="21" spans="1:11" ht="3.65" customHeight="1" x14ac:dyDescent="0.3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</row>
    <row r="22" spans="1:11" ht="28.9" customHeight="1" thickBot="1" x14ac:dyDescent="0.4">
      <c r="A22" s="198" t="s">
        <v>155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</row>
    <row r="23" spans="1:11" ht="20.25" customHeight="1" x14ac:dyDescent="0.35">
      <c r="A23" s="61"/>
      <c r="B23" s="274" t="s">
        <v>47</v>
      </c>
      <c r="C23" s="274"/>
      <c r="D23" s="274" t="s">
        <v>48</v>
      </c>
      <c r="E23" s="274"/>
      <c r="F23" s="274" t="s">
        <v>156</v>
      </c>
      <c r="G23" s="274"/>
      <c r="H23" s="274" t="s">
        <v>108</v>
      </c>
      <c r="I23" s="274"/>
      <c r="J23" s="274" t="s">
        <v>109</v>
      </c>
      <c r="K23" s="274"/>
    </row>
    <row r="24" spans="1:11" ht="18" customHeight="1" x14ac:dyDescent="0.35">
      <c r="A24" s="73" t="s">
        <v>49</v>
      </c>
      <c r="B24" s="293" t="str">
        <f>'Perfo. - 1'!$G$27</f>
        <v>1-1-1-1</v>
      </c>
      <c r="C24" s="294"/>
      <c r="D24" s="71">
        <f>'Perfo. - 1'!$A$13</f>
        <v>0</v>
      </c>
      <c r="E24" s="71">
        <f>'Perfo. - 1'!$C$13</f>
        <v>0</v>
      </c>
      <c r="F24" s="307">
        <f>'Perfo. - 1'!$G$18</f>
        <v>0</v>
      </c>
      <c r="G24" s="308"/>
      <c r="H24" s="301">
        <f>'Perfo. - 1'!$G$20</f>
        <v>0</v>
      </c>
      <c r="I24" s="302"/>
      <c r="J24" s="309">
        <f>H24</f>
        <v>0</v>
      </c>
      <c r="K24" s="310"/>
    </row>
    <row r="25" spans="1:11" ht="18" customHeight="1" x14ac:dyDescent="0.35">
      <c r="A25" s="73" t="s">
        <v>50</v>
      </c>
      <c r="B25" s="293" t="str">
        <f>'Perfo. - 2'!$G$27</f>
        <v>2-2-2-2</v>
      </c>
      <c r="C25" s="294"/>
      <c r="D25" s="71">
        <f>'Perfo. - 2'!$A$13</f>
        <v>0</v>
      </c>
      <c r="E25" s="71">
        <f>'Perfo. - 2'!$C$13</f>
        <v>0</v>
      </c>
      <c r="F25" s="307">
        <f>'Perfo. - 2'!$G$18</f>
        <v>0</v>
      </c>
      <c r="G25" s="308"/>
      <c r="H25" s="301">
        <f>'Perfo. - 2'!$G$20</f>
        <v>0</v>
      </c>
      <c r="I25" s="302"/>
      <c r="J25" s="309">
        <f>$J$24+H25</f>
        <v>0</v>
      </c>
      <c r="K25" s="310"/>
    </row>
    <row r="26" spans="1:11" ht="18" customHeight="1" x14ac:dyDescent="0.35">
      <c r="A26" s="73" t="s">
        <v>51</v>
      </c>
      <c r="B26" s="293" t="str">
        <f>'Perfo. - 3'!$G$27</f>
        <v>3-3-3-3</v>
      </c>
      <c r="C26" s="294"/>
      <c r="D26" s="71">
        <f>'Perfo. - 3'!$A$13</f>
        <v>0</v>
      </c>
      <c r="E26" s="71">
        <f>'Perfo. - 3'!$C$13</f>
        <v>0</v>
      </c>
      <c r="F26" s="307">
        <f>'Perfo. - 3'!$G$18</f>
        <v>0</v>
      </c>
      <c r="G26" s="308"/>
      <c r="H26" s="301">
        <f>'Perfo. - 3'!$G$20</f>
        <v>0</v>
      </c>
      <c r="I26" s="302"/>
      <c r="J26" s="309">
        <f>$J$25+H26</f>
        <v>0</v>
      </c>
      <c r="K26" s="310"/>
    </row>
    <row r="27" spans="1:11" ht="18" customHeight="1" x14ac:dyDescent="0.35">
      <c r="A27" s="73" t="s">
        <v>52</v>
      </c>
      <c r="B27" s="293" t="str">
        <f>'Perfo. - 4'!$G$27</f>
        <v>4-4-4-4</v>
      </c>
      <c r="C27" s="294"/>
      <c r="D27" s="71">
        <f>'Perfo. - 4'!$A$13</f>
        <v>0</v>
      </c>
      <c r="E27" s="71">
        <f>'Perfo. - 4'!$C$13</f>
        <v>0</v>
      </c>
      <c r="F27" s="307">
        <f>'Perfo. - 4'!$G$18</f>
        <v>0</v>
      </c>
      <c r="G27" s="308"/>
      <c r="H27" s="301">
        <f>'Perfo. - 4'!$G$20</f>
        <v>0</v>
      </c>
      <c r="I27" s="302"/>
      <c r="J27" s="309">
        <f>$J$26+H27</f>
        <v>0</v>
      </c>
      <c r="K27" s="310"/>
    </row>
    <row r="28" spans="1:11" ht="18" customHeight="1" x14ac:dyDescent="0.35">
      <c r="A28" s="74" t="s">
        <v>53</v>
      </c>
      <c r="B28" s="275" t="str">
        <f>'Perfo. - 5'!$G$27</f>
        <v>5-5-5-5</v>
      </c>
      <c r="C28" s="276"/>
      <c r="D28" s="71">
        <f>'Perfo. - 5'!$A$13</f>
        <v>0</v>
      </c>
      <c r="E28" s="71">
        <f>'Perfo. - 5'!$C$13</f>
        <v>0</v>
      </c>
      <c r="F28" s="307">
        <f>'Perfo. - 5'!$G$18</f>
        <v>0</v>
      </c>
      <c r="G28" s="308"/>
      <c r="H28" s="303">
        <f>'Perfo. - 5'!$G$20</f>
        <v>0</v>
      </c>
      <c r="I28" s="304"/>
      <c r="J28" s="297">
        <f>J27+H28</f>
        <v>0</v>
      </c>
      <c r="K28" s="298"/>
    </row>
    <row r="29" spans="1:11" ht="18" customHeight="1" x14ac:dyDescent="0.35">
      <c r="A29" s="277" t="s">
        <v>115</v>
      </c>
      <c r="B29" s="278"/>
      <c r="C29" s="278"/>
      <c r="D29" s="278"/>
      <c r="E29" s="279"/>
      <c r="F29" s="295">
        <f>SUM(F24:G28)</f>
        <v>0</v>
      </c>
      <c r="G29" s="296"/>
      <c r="H29" s="305">
        <f>SUM(H24:I28)</f>
        <v>0</v>
      </c>
      <c r="I29" s="306"/>
      <c r="J29" s="299"/>
      <c r="K29" s="300"/>
    </row>
  </sheetData>
  <sheetProtection algorithmName="SHA-512" hashValue="fqH28mGjFSSVVUdOE1WJ7m4RV9PRW2OjmdB8iP+1vPJBdYKOrZTnxrud5tGRShaZFlQLnYswnJb2/0Nhq5z6aA==" saltValue="FLtSU24cNU8Y3tkrdVTC6w==" spinCount="100000" sheet="1" objects="1" scenarios="1"/>
  <mergeCells count="48">
    <mergeCell ref="J24:K24"/>
    <mergeCell ref="H24:I24"/>
    <mergeCell ref="J23:K23"/>
    <mergeCell ref="A1:K1"/>
    <mergeCell ref="J27:K27"/>
    <mergeCell ref="A7:A8"/>
    <mergeCell ref="B7:B8"/>
    <mergeCell ref="A22:K22"/>
    <mergeCell ref="A17:K17"/>
    <mergeCell ref="E7:I7"/>
    <mergeCell ref="K7:K8"/>
    <mergeCell ref="B26:C26"/>
    <mergeCell ref="B27:C27"/>
    <mergeCell ref="H23:I23"/>
    <mergeCell ref="F24:G24"/>
    <mergeCell ref="B25:C25"/>
    <mergeCell ref="B24:C24"/>
    <mergeCell ref="B23:C23"/>
    <mergeCell ref="F29:G29"/>
    <mergeCell ref="J28:K28"/>
    <mergeCell ref="J29:K29"/>
    <mergeCell ref="H25:I25"/>
    <mergeCell ref="H26:I26"/>
    <mergeCell ref="H27:I27"/>
    <mergeCell ref="H28:I28"/>
    <mergeCell ref="H29:I29"/>
    <mergeCell ref="F25:G25"/>
    <mergeCell ref="F26:G26"/>
    <mergeCell ref="F27:G27"/>
    <mergeCell ref="F28:G28"/>
    <mergeCell ref="J25:K25"/>
    <mergeCell ref="J26:K26"/>
    <mergeCell ref="D23:E23"/>
    <mergeCell ref="F23:G23"/>
    <mergeCell ref="B28:C28"/>
    <mergeCell ref="A29:E29"/>
    <mergeCell ref="J2:K2"/>
    <mergeCell ref="J3:K3"/>
    <mergeCell ref="J4:K4"/>
    <mergeCell ref="J5:K5"/>
    <mergeCell ref="H2:I2"/>
    <mergeCell ref="H3:I3"/>
    <mergeCell ref="A5:I5"/>
    <mergeCell ref="A4:I4"/>
    <mergeCell ref="A3:G3"/>
    <mergeCell ref="A2:G2"/>
    <mergeCell ref="A10:K10"/>
    <mergeCell ref="A6:K6"/>
  </mergeCells>
  <conditionalFormatting sqref="A3 H3">
    <cfRule type="expression" dxfId="155" priority="5">
      <formula>A3 = ""</formula>
    </cfRule>
  </conditionalFormatting>
  <conditionalFormatting sqref="B11:K16">
    <cfRule type="cellIs" dxfId="154" priority="1" operator="equal">
      <formula>0</formula>
    </cfRule>
  </conditionalFormatting>
  <conditionalFormatting sqref="B18:K20">
    <cfRule type="cellIs" dxfId="153" priority="6" operator="equal">
      <formula>0</formula>
    </cfRule>
  </conditionalFormatting>
  <pageMargins left="0.5" right="0.5" top="1" bottom="0.5" header="0.3" footer="0.3"/>
  <pageSetup fitToHeight="0" orientation="landscape" r:id="rId1"/>
  <headerFooter>
    <oddHeader>&amp;L&amp;G&amp;R&amp;"Arial,Gras"&amp;12Sommaire des aides financières&amp;"-,Normal"&amp;11
&amp;"Arial,Normal"Programme Système de gestion de l'énergie</oddHeader>
    <oddFooter>&amp;L&amp;"Arial Narrow,Normal"&amp;6Formulaire - Demande de participation -  Programme Système de gestion de l'énergie   (2026-02)&amp;R&amp;"Arial Narrow,Normal"&amp;6&amp;P/&amp;N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0511C-D587-4BD3-B3F9-012708E60ECC}">
  <sheetPr codeName="Feuil1">
    <tabColor theme="3" tint="0.89999084444715716"/>
    <pageSetUpPr fitToPage="1"/>
  </sheetPr>
  <dimension ref="A6:J69"/>
  <sheetViews>
    <sheetView showGridLines="0" view="pageLayout" zoomScaleNormal="100" workbookViewId="0">
      <selection activeCell="J15" sqref="J15"/>
    </sheetView>
  </sheetViews>
  <sheetFormatPr baseColWidth="10" defaultColWidth="11.453125" defaultRowHeight="14.5" x14ac:dyDescent="0.35"/>
  <cols>
    <col min="1" max="1" width="8.1796875" customWidth="1"/>
    <col min="2" max="2" width="12.7265625" customWidth="1"/>
    <col min="3" max="3" width="16.54296875" customWidth="1"/>
    <col min="4" max="4" width="14.54296875" customWidth="1"/>
    <col min="5" max="5" width="15.453125" style="2" customWidth="1"/>
    <col min="6" max="6" width="10.7265625" style="2" customWidth="1"/>
    <col min="7" max="7" width="8.54296875" style="2" customWidth="1"/>
    <col min="8" max="8" width="10.81640625" customWidth="1"/>
    <col min="9" max="9" width="13.7265625" customWidth="1"/>
    <col min="10" max="10" width="18.81640625" customWidth="1"/>
  </cols>
  <sheetData>
    <row r="6" spans="1:10" ht="15" thickBot="1" x14ac:dyDescent="0.4">
      <c r="A6" s="311" t="s">
        <v>71</v>
      </c>
      <c r="B6" s="311"/>
      <c r="C6" s="311"/>
      <c r="D6" s="311"/>
      <c r="E6" s="311"/>
      <c r="F6" s="311"/>
      <c r="G6" s="311"/>
      <c r="H6" s="125"/>
      <c r="I6" s="125"/>
      <c r="J6" s="125"/>
    </row>
    <row r="7" spans="1:10" ht="12" customHeight="1" x14ac:dyDescent="0.35">
      <c r="A7" s="340" t="s">
        <v>1</v>
      </c>
      <c r="B7" s="288"/>
      <c r="C7" s="288"/>
      <c r="D7" s="288"/>
      <c r="E7" s="288"/>
      <c r="F7" s="288"/>
      <c r="G7" s="289"/>
      <c r="H7" s="287" t="s">
        <v>70</v>
      </c>
      <c r="I7" s="289"/>
      <c r="J7" s="134" t="s">
        <v>69</v>
      </c>
    </row>
    <row r="8" spans="1:10" ht="16.5" customHeight="1" x14ac:dyDescent="0.35">
      <c r="A8" s="341">
        <f>'Demande d''admissibilité'!A5</f>
        <v>0</v>
      </c>
      <c r="B8" s="342"/>
      <c r="C8" s="342"/>
      <c r="D8" s="342"/>
      <c r="E8" s="342"/>
      <c r="F8" s="342"/>
      <c r="G8" s="339"/>
      <c r="H8" s="338">
        <f>'Demande d''admissibilité'!J5</f>
        <v>0</v>
      </c>
      <c r="I8" s="339"/>
      <c r="J8" s="133">
        <f>'Onglet Énergir'!C2</f>
        <v>0</v>
      </c>
    </row>
    <row r="9" spans="1:10" ht="12" customHeight="1" x14ac:dyDescent="0.35">
      <c r="A9" s="343" t="s">
        <v>103</v>
      </c>
      <c r="B9" s="344"/>
      <c r="C9" s="344"/>
      <c r="D9" s="344"/>
      <c r="E9" s="344"/>
      <c r="F9" s="344"/>
      <c r="G9" s="344"/>
      <c r="H9" s="344"/>
      <c r="I9" s="345"/>
      <c r="J9" s="132" t="s">
        <v>75</v>
      </c>
    </row>
    <row r="10" spans="1:10" ht="16.5" customHeight="1" thickBot="1" x14ac:dyDescent="0.4">
      <c r="A10" s="323">
        <f>'Demande d''admissibilité'!A10</f>
        <v>0</v>
      </c>
      <c r="B10" s="324"/>
      <c r="C10" s="324"/>
      <c r="D10" s="324"/>
      <c r="E10" s="324"/>
      <c r="F10" s="324"/>
      <c r="G10" s="324"/>
      <c r="H10" s="324"/>
      <c r="I10" s="325"/>
      <c r="J10" s="131">
        <f>'Onglet Énergir'!C3</f>
        <v>0</v>
      </c>
    </row>
    <row r="11" spans="1:10" x14ac:dyDescent="0.35">
      <c r="A11" s="17"/>
      <c r="B11" s="17"/>
      <c r="C11" s="17"/>
      <c r="D11" s="17"/>
      <c r="E11" s="17"/>
      <c r="F11" s="17"/>
      <c r="G11" s="17"/>
      <c r="I11" s="137"/>
      <c r="J11" s="137"/>
    </row>
    <row r="12" spans="1:10" ht="12.25" customHeight="1" x14ac:dyDescent="0.35">
      <c r="A12" s="335" t="s">
        <v>186</v>
      </c>
      <c r="B12" s="335"/>
      <c r="C12" s="335"/>
      <c r="D12" s="335"/>
      <c r="E12" s="47"/>
      <c r="H12" s="192"/>
      <c r="I12" s="331" t="s">
        <v>130</v>
      </c>
      <c r="J12" s="332"/>
    </row>
    <row r="13" spans="1:10" ht="18" customHeight="1" x14ac:dyDescent="0.35">
      <c r="A13" s="330" t="s">
        <v>129</v>
      </c>
      <c r="B13" s="330"/>
      <c r="C13" s="330"/>
      <c r="D13" s="330"/>
      <c r="E13" s="330"/>
      <c r="F13" s="330"/>
      <c r="G13" s="330"/>
      <c r="I13" s="333">
        <f>IF(J8&lt;&gt;0,EDATE(J8,1),0)</f>
        <v>0</v>
      </c>
      <c r="J13" s="334"/>
    </row>
    <row r="14" spans="1:10" ht="27" customHeight="1" thickBot="1" x14ac:dyDescent="0.4">
      <c r="A14" s="113" t="s">
        <v>187</v>
      </c>
      <c r="B14" s="153"/>
      <c r="C14" s="153"/>
      <c r="D14" s="153"/>
      <c r="E14" s="153"/>
      <c r="F14" s="153"/>
      <c r="G14" s="153"/>
      <c r="H14" s="125"/>
      <c r="I14" s="125"/>
      <c r="J14" s="124"/>
    </row>
    <row r="15" spans="1:10" ht="21" customHeight="1" x14ac:dyDescent="0.35">
      <c r="A15" s="347" t="s">
        <v>190</v>
      </c>
      <c r="B15" s="348"/>
      <c r="C15" s="348"/>
      <c r="D15" s="348"/>
      <c r="E15" s="348"/>
      <c r="F15" s="348"/>
      <c r="G15" s="348"/>
      <c r="H15" s="348"/>
      <c r="I15" s="348"/>
      <c r="J15" s="21" t="s">
        <v>11</v>
      </c>
    </row>
    <row r="16" spans="1:10" ht="21" customHeight="1" x14ac:dyDescent="0.35">
      <c r="A16" s="337" t="s">
        <v>55</v>
      </c>
      <c r="B16" s="337"/>
      <c r="C16" s="326"/>
      <c r="D16" s="327"/>
      <c r="E16" s="327"/>
      <c r="F16" s="327"/>
      <c r="G16" s="327"/>
      <c r="H16" s="327"/>
      <c r="I16" s="327"/>
      <c r="J16" s="327"/>
    </row>
    <row r="17" spans="1:10" ht="29.25" customHeight="1" thickBot="1" x14ac:dyDescent="0.4">
      <c r="A17" s="336" t="s">
        <v>180</v>
      </c>
      <c r="B17" s="336"/>
      <c r="C17" s="336"/>
      <c r="D17" s="336"/>
      <c r="E17" s="336"/>
      <c r="F17" s="336"/>
      <c r="G17" s="336"/>
      <c r="H17" s="152"/>
      <c r="I17" s="152"/>
      <c r="J17" s="152"/>
    </row>
    <row r="18" spans="1:10" ht="215.15" customHeight="1" x14ac:dyDescent="0.35">
      <c r="A18" s="328"/>
      <c r="B18" s="329"/>
      <c r="C18" s="329"/>
      <c r="D18" s="329"/>
      <c r="E18" s="329"/>
      <c r="F18" s="329"/>
      <c r="G18" s="329"/>
      <c r="H18" s="329"/>
      <c r="I18" s="329"/>
      <c r="J18" s="329"/>
    </row>
    <row r="19" spans="1:10" ht="22.5" customHeight="1" x14ac:dyDescent="0.35"/>
    <row r="20" spans="1:10" ht="22.5" customHeight="1" x14ac:dyDescent="0.35">
      <c r="A20" s="17"/>
      <c r="B20" s="17"/>
      <c r="C20" s="17"/>
      <c r="D20" s="17"/>
      <c r="E20" s="17"/>
      <c r="F20" s="17"/>
      <c r="G20" s="17"/>
      <c r="H20" s="17"/>
      <c r="I20" s="17"/>
      <c r="J20" s="17"/>
    </row>
    <row r="21" spans="1:10" ht="22.5" customHeight="1" x14ac:dyDescent="0.35">
      <c r="A21" s="17"/>
      <c r="B21" s="17"/>
      <c r="C21" s="17"/>
      <c r="D21" s="17"/>
      <c r="E21" s="17"/>
      <c r="F21" s="17"/>
      <c r="G21" s="17"/>
      <c r="H21" s="17"/>
      <c r="I21" s="17"/>
      <c r="J21" s="17"/>
    </row>
    <row r="22" spans="1:10" ht="22.5" customHeight="1" x14ac:dyDescent="0.35">
      <c r="A22" s="385" t="s">
        <v>179</v>
      </c>
      <c r="B22" s="385"/>
      <c r="C22" s="385"/>
      <c r="D22" s="385"/>
      <c r="E22" s="385"/>
      <c r="F22" s="385"/>
      <c r="G22" s="385"/>
      <c r="H22" s="385"/>
      <c r="I22" s="385"/>
      <c r="J22" s="385"/>
    </row>
    <row r="23" spans="1:10" ht="16.5" customHeight="1" thickBot="1" x14ac:dyDescent="0.4">
      <c r="A23" s="242" t="s">
        <v>131</v>
      </c>
      <c r="B23" s="242"/>
      <c r="C23" s="242"/>
      <c r="D23" s="116"/>
      <c r="E23" s="116"/>
      <c r="F23" s="116"/>
      <c r="G23" s="116"/>
      <c r="H23" s="116"/>
      <c r="I23" s="116"/>
      <c r="J23" s="116"/>
    </row>
    <row r="24" spans="1:10" ht="50.15" customHeight="1" x14ac:dyDescent="0.35">
      <c r="A24" s="117"/>
      <c r="B24" s="118" t="s">
        <v>132</v>
      </c>
      <c r="C24" s="118" t="s">
        <v>133</v>
      </c>
      <c r="D24" s="386" t="s">
        <v>134</v>
      </c>
      <c r="E24" s="386"/>
      <c r="F24" s="386" t="s">
        <v>135</v>
      </c>
      <c r="G24" s="386"/>
      <c r="H24" s="386"/>
      <c r="I24" s="118" t="s">
        <v>136</v>
      </c>
      <c r="J24" s="130" t="s">
        <v>137</v>
      </c>
    </row>
    <row r="25" spans="1:10" ht="15.65" customHeight="1" x14ac:dyDescent="0.35">
      <c r="A25" s="119">
        <v>1</v>
      </c>
      <c r="B25" s="120"/>
      <c r="C25" s="120"/>
      <c r="D25" s="383"/>
      <c r="E25" s="383"/>
      <c r="F25" s="384"/>
      <c r="G25" s="384"/>
      <c r="H25" s="384"/>
      <c r="I25" s="121"/>
      <c r="J25" s="129"/>
    </row>
    <row r="26" spans="1:10" x14ac:dyDescent="0.35">
      <c r="A26" s="119">
        <v>2</v>
      </c>
      <c r="B26" s="120"/>
      <c r="C26" s="120"/>
      <c r="D26" s="346"/>
      <c r="E26" s="346"/>
      <c r="F26" s="346"/>
      <c r="G26" s="346"/>
      <c r="H26" s="346"/>
      <c r="I26" s="122"/>
      <c r="J26" s="129"/>
    </row>
    <row r="27" spans="1:10" x14ac:dyDescent="0.35">
      <c r="A27" s="119">
        <v>3</v>
      </c>
      <c r="B27" s="120"/>
      <c r="C27" s="120"/>
      <c r="D27" s="346"/>
      <c r="E27" s="346"/>
      <c r="F27" s="346"/>
      <c r="G27" s="346"/>
      <c r="H27" s="346"/>
      <c r="I27" s="122"/>
      <c r="J27" s="129"/>
    </row>
    <row r="28" spans="1:10" x14ac:dyDescent="0.35">
      <c r="A28" s="119">
        <v>4</v>
      </c>
      <c r="B28" s="120"/>
      <c r="C28" s="120"/>
      <c r="D28" s="346"/>
      <c r="E28" s="346"/>
      <c r="F28" s="346"/>
      <c r="G28" s="346"/>
      <c r="H28" s="346"/>
      <c r="I28" s="122"/>
      <c r="J28" s="129"/>
    </row>
    <row r="29" spans="1:10" x14ac:dyDescent="0.35">
      <c r="A29" s="119">
        <v>5</v>
      </c>
      <c r="B29" s="120"/>
      <c r="C29" s="120"/>
      <c r="D29" s="346"/>
      <c r="E29" s="346"/>
      <c r="F29" s="346"/>
      <c r="G29" s="346"/>
      <c r="H29" s="346"/>
      <c r="I29" s="122"/>
      <c r="J29" s="129"/>
    </row>
    <row r="30" spans="1:10" x14ac:dyDescent="0.35">
      <c r="A30" s="119">
        <v>6</v>
      </c>
      <c r="B30" s="120"/>
      <c r="C30" s="120"/>
      <c r="D30" s="346"/>
      <c r="E30" s="346"/>
      <c r="F30" s="346"/>
      <c r="G30" s="346"/>
      <c r="H30" s="346"/>
      <c r="I30" s="122"/>
      <c r="J30" s="129"/>
    </row>
    <row r="31" spans="1:10" x14ac:dyDescent="0.35">
      <c r="A31" s="119">
        <v>7</v>
      </c>
      <c r="B31" s="120"/>
      <c r="C31" s="120"/>
      <c r="D31" s="346"/>
      <c r="E31" s="346"/>
      <c r="F31" s="346"/>
      <c r="G31" s="346"/>
      <c r="H31" s="346"/>
      <c r="I31" s="122"/>
      <c r="J31" s="129"/>
    </row>
    <row r="32" spans="1:10" x14ac:dyDescent="0.35">
      <c r="A32" s="119">
        <v>8</v>
      </c>
      <c r="B32" s="120"/>
      <c r="C32" s="120"/>
      <c r="D32" s="346"/>
      <c r="E32" s="346"/>
      <c r="F32" s="346"/>
      <c r="G32" s="346"/>
      <c r="H32" s="346"/>
      <c r="I32" s="122"/>
      <c r="J32" s="129"/>
    </row>
    <row r="33" spans="1:10" x14ac:dyDescent="0.35">
      <c r="A33" s="119">
        <v>9</v>
      </c>
      <c r="B33" s="120"/>
      <c r="C33" s="120"/>
      <c r="D33" s="346"/>
      <c r="E33" s="346"/>
      <c r="F33" s="346"/>
      <c r="G33" s="346"/>
      <c r="H33" s="346"/>
      <c r="I33" s="122"/>
      <c r="J33" s="129"/>
    </row>
    <row r="34" spans="1:10" x14ac:dyDescent="0.35">
      <c r="A34" s="119">
        <v>10</v>
      </c>
      <c r="B34" s="120"/>
      <c r="C34" s="120"/>
      <c r="D34" s="346"/>
      <c r="E34" s="346"/>
      <c r="F34" s="346"/>
      <c r="G34" s="346"/>
      <c r="H34" s="346"/>
      <c r="I34" s="122"/>
      <c r="J34" s="129"/>
    </row>
    <row r="35" spans="1:10" x14ac:dyDescent="0.35">
      <c r="A35" s="119">
        <v>11</v>
      </c>
      <c r="B35" s="120"/>
      <c r="C35" s="120"/>
      <c r="D35" s="346"/>
      <c r="E35" s="346"/>
      <c r="F35" s="346"/>
      <c r="G35" s="346"/>
      <c r="H35" s="346"/>
      <c r="I35" s="122"/>
      <c r="J35" s="129"/>
    </row>
    <row r="36" spans="1:10" x14ac:dyDescent="0.35">
      <c r="A36" s="119">
        <v>12</v>
      </c>
      <c r="B36" s="120"/>
      <c r="C36" s="120"/>
      <c r="D36" s="346"/>
      <c r="E36" s="346"/>
      <c r="F36" s="346"/>
      <c r="G36" s="346"/>
      <c r="H36" s="346"/>
      <c r="I36" s="122"/>
      <c r="J36" s="129"/>
    </row>
    <row r="37" spans="1:10" x14ac:dyDescent="0.35">
      <c r="A37" s="119">
        <v>13</v>
      </c>
      <c r="B37" s="120"/>
      <c r="C37" s="120"/>
      <c r="D37" s="346"/>
      <c r="E37" s="346"/>
      <c r="F37" s="346"/>
      <c r="G37" s="346"/>
      <c r="H37" s="346"/>
      <c r="I37" s="122"/>
      <c r="J37" s="129"/>
    </row>
    <row r="38" spans="1:10" x14ac:dyDescent="0.35">
      <c r="A38" s="119">
        <v>14</v>
      </c>
      <c r="B38" s="120"/>
      <c r="C38" s="120"/>
      <c r="D38" s="349"/>
      <c r="E38" s="350"/>
      <c r="F38" s="349"/>
      <c r="G38" s="351"/>
      <c r="H38" s="350"/>
      <c r="I38" s="122"/>
      <c r="J38" s="129"/>
    </row>
    <row r="39" spans="1:10" x14ac:dyDescent="0.35">
      <c r="A39" s="119">
        <v>15</v>
      </c>
      <c r="B39" s="120"/>
      <c r="C39" s="120"/>
      <c r="D39" s="349"/>
      <c r="E39" s="350"/>
      <c r="F39" s="349"/>
      <c r="G39" s="351"/>
      <c r="H39" s="350"/>
      <c r="I39" s="122"/>
      <c r="J39" s="129"/>
    </row>
    <row r="40" spans="1:10" x14ac:dyDescent="0.35">
      <c r="A40" s="119">
        <v>16</v>
      </c>
      <c r="B40" s="120"/>
      <c r="C40" s="120"/>
      <c r="D40" s="349"/>
      <c r="E40" s="350"/>
      <c r="F40" s="349"/>
      <c r="G40" s="351"/>
      <c r="H40" s="350"/>
      <c r="I40" s="122"/>
      <c r="J40" s="129"/>
    </row>
    <row r="41" spans="1:10" x14ac:dyDescent="0.35">
      <c r="A41" s="119">
        <v>17</v>
      </c>
      <c r="B41" s="120"/>
      <c r="C41" s="120"/>
      <c r="D41" s="349"/>
      <c r="E41" s="350"/>
      <c r="F41" s="349"/>
      <c r="G41" s="351"/>
      <c r="H41" s="350"/>
      <c r="I41" s="122"/>
      <c r="J41" s="129"/>
    </row>
    <row r="42" spans="1:10" x14ac:dyDescent="0.35">
      <c r="A42" s="119">
        <v>18</v>
      </c>
      <c r="B42" s="120"/>
      <c r="C42" s="120"/>
      <c r="D42" s="349"/>
      <c r="E42" s="350"/>
      <c r="F42" s="349"/>
      <c r="G42" s="351"/>
      <c r="H42" s="350"/>
      <c r="I42" s="122"/>
      <c r="J42" s="129"/>
    </row>
    <row r="43" spans="1:10" x14ac:dyDescent="0.35">
      <c r="A43" s="119">
        <v>19</v>
      </c>
      <c r="B43" s="120"/>
      <c r="C43" s="120"/>
      <c r="D43" s="346"/>
      <c r="E43" s="346"/>
      <c r="F43" s="346"/>
      <c r="G43" s="346"/>
      <c r="H43" s="346"/>
      <c r="I43" s="122"/>
      <c r="J43" s="129"/>
    </row>
    <row r="44" spans="1:10" x14ac:dyDescent="0.35">
      <c r="A44" s="119">
        <v>20</v>
      </c>
      <c r="B44" s="120"/>
      <c r="C44" s="120"/>
      <c r="D44" s="346"/>
      <c r="E44" s="346"/>
      <c r="F44" s="346"/>
      <c r="G44" s="346"/>
      <c r="H44" s="346"/>
      <c r="I44" s="122"/>
      <c r="J44" s="129"/>
    </row>
    <row r="45" spans="1:10" x14ac:dyDescent="0.35">
      <c r="A45" s="119">
        <v>21</v>
      </c>
      <c r="B45" s="120"/>
      <c r="C45" s="120"/>
      <c r="D45" s="346"/>
      <c r="E45" s="346"/>
      <c r="F45" s="346"/>
      <c r="G45" s="346"/>
      <c r="H45" s="346"/>
      <c r="I45" s="122"/>
      <c r="J45" s="129"/>
    </row>
    <row r="46" spans="1:10" x14ac:dyDescent="0.35">
      <c r="A46" s="119">
        <v>22</v>
      </c>
      <c r="B46" s="120"/>
      <c r="D46" s="346"/>
      <c r="E46" s="346"/>
      <c r="F46" s="346"/>
      <c r="G46" s="346"/>
      <c r="H46" s="346"/>
      <c r="I46" s="122"/>
      <c r="J46" s="129"/>
    </row>
    <row r="47" spans="1:10" x14ac:dyDescent="0.35">
      <c r="A47" s="119">
        <v>23</v>
      </c>
      <c r="B47" s="120"/>
      <c r="C47" s="120"/>
      <c r="D47" s="346"/>
      <c r="E47" s="346"/>
      <c r="F47" s="346"/>
      <c r="G47" s="346"/>
      <c r="H47" s="346"/>
      <c r="I47" s="122"/>
      <c r="J47" s="128"/>
    </row>
    <row r="48" spans="1:10" x14ac:dyDescent="0.35">
      <c r="A48" s="119">
        <v>24</v>
      </c>
      <c r="B48" s="120"/>
      <c r="C48" s="120"/>
      <c r="D48" s="346"/>
      <c r="E48" s="346"/>
      <c r="F48" s="346"/>
      <c r="G48" s="346"/>
      <c r="H48" s="346"/>
      <c r="I48" s="122"/>
      <c r="J48" s="128"/>
    </row>
    <row r="49" spans="1:10" ht="15" thickBot="1" x14ac:dyDescent="0.4">
      <c r="A49" s="119">
        <v>25</v>
      </c>
      <c r="B49" s="120"/>
      <c r="C49" s="120"/>
      <c r="D49" s="346"/>
      <c r="E49" s="346"/>
      <c r="F49" s="346"/>
      <c r="G49" s="346"/>
      <c r="H49" s="346"/>
      <c r="I49" s="122"/>
      <c r="J49" s="127"/>
    </row>
    <row r="50" spans="1:10" ht="22.9" customHeight="1" x14ac:dyDescent="0.35">
      <c r="A50" s="116"/>
      <c r="B50" s="116"/>
      <c r="C50" s="116"/>
      <c r="D50" s="116"/>
      <c r="E50" s="116"/>
      <c r="F50" s="116"/>
      <c r="G50" s="116"/>
      <c r="H50" s="116"/>
      <c r="I50" s="123" t="s">
        <v>54</v>
      </c>
      <c r="J50" s="126">
        <f>SUM(J25:J49)</f>
        <v>0</v>
      </c>
    </row>
    <row r="51" spans="1:10" ht="27" customHeight="1" x14ac:dyDescent="0.35"/>
    <row r="52" spans="1:10" ht="27" customHeight="1" x14ac:dyDescent="0.35"/>
    <row r="53" spans="1:10" ht="27" customHeight="1" x14ac:dyDescent="0.35"/>
    <row r="54" spans="1:10" ht="14.5" customHeight="1" x14ac:dyDescent="0.35">
      <c r="A54" s="371" t="s">
        <v>178</v>
      </c>
      <c r="B54" s="371"/>
      <c r="C54" s="371"/>
      <c r="D54" s="371"/>
      <c r="E54" s="371"/>
      <c r="F54" s="371"/>
      <c r="G54" s="371"/>
    </row>
    <row r="55" spans="1:10" ht="14.5" customHeight="1" thickBot="1" x14ac:dyDescent="0.4">
      <c r="A55" s="112"/>
      <c r="B55" s="112"/>
      <c r="C55" s="112"/>
      <c r="D55" s="112"/>
      <c r="E55" s="112"/>
      <c r="F55" s="112"/>
      <c r="G55" s="111"/>
    </row>
    <row r="56" spans="1:10" ht="14.5" customHeight="1" x14ac:dyDescent="0.35">
      <c r="A56" s="378"/>
      <c r="B56" s="379"/>
      <c r="C56" s="154"/>
      <c r="D56" s="462" t="e" vm="1">
        <v>#VALUE!</v>
      </c>
      <c r="E56" s="463"/>
      <c r="F56" s="380"/>
      <c r="G56" s="381"/>
    </row>
    <row r="57" spans="1:10" ht="14.5" customHeight="1" x14ac:dyDescent="0.35">
      <c r="A57" s="168"/>
      <c r="B57" s="169"/>
      <c r="C57" s="376" t="s">
        <v>121</v>
      </c>
      <c r="D57" s="372" t="s">
        <v>161</v>
      </c>
      <c r="E57" s="373"/>
      <c r="F57" s="372" t="s">
        <v>188</v>
      </c>
      <c r="G57" s="373"/>
    </row>
    <row r="58" spans="1:10" ht="24" customHeight="1" x14ac:dyDescent="0.35">
      <c r="A58" s="382"/>
      <c r="B58" s="382"/>
      <c r="C58" s="377"/>
      <c r="D58" s="374"/>
      <c r="E58" s="375"/>
      <c r="F58" s="374"/>
      <c r="G58" s="375"/>
    </row>
    <row r="59" spans="1:10" ht="17.25" customHeight="1" x14ac:dyDescent="0.35">
      <c r="A59" s="356" t="s">
        <v>102</v>
      </c>
      <c r="B59" s="356"/>
      <c r="C59" s="176">
        <f>SUMIF($B$25:$B$49,"=Analyse diagnostique",$J$25:$J$49)</f>
        <v>0</v>
      </c>
      <c r="D59" s="174">
        <f>'Paramètres programme'!D30</f>
        <v>20000</v>
      </c>
      <c r="E59" s="362">
        <f>'Paramètres programme'!E30</f>
        <v>175000</v>
      </c>
      <c r="F59" s="365">
        <f>MIN(SUM(MIN(0.75*C60,D60),MIN(0.75*C61,D61),MIN(0.75*C59,D59),MIN(0.75*C63,D63),MIN(0.75*C62,D62)),E59)</f>
        <v>0</v>
      </c>
      <c r="G59" s="366"/>
    </row>
    <row r="60" spans="1:10" ht="17.25" customHeight="1" x14ac:dyDescent="0.35">
      <c r="A60" s="354" t="s">
        <v>145</v>
      </c>
      <c r="B60" s="355"/>
      <c r="C60" s="176">
        <f>SUMIF($B$25:$B$49,"=Implantation du SGE",$J$25:$J$49)</f>
        <v>0</v>
      </c>
      <c r="D60" s="174">
        <f>'Paramètres programme'!D31</f>
        <v>70000</v>
      </c>
      <c r="E60" s="363"/>
      <c r="F60" s="367"/>
      <c r="G60" s="368"/>
    </row>
    <row r="61" spans="1:10" ht="17.25" customHeight="1" x14ac:dyDescent="0.35">
      <c r="A61" s="354" t="s">
        <v>146</v>
      </c>
      <c r="B61" s="355"/>
      <c r="C61" s="176">
        <f>SUMIF($B$25:$B$49,"=Implantation du SIGE",$J$25:$J$49)</f>
        <v>0</v>
      </c>
      <c r="D61" s="174">
        <f>'Paramètres programme'!D32</f>
        <v>70000</v>
      </c>
      <c r="E61" s="363"/>
      <c r="F61" s="367"/>
      <c r="G61" s="368"/>
    </row>
    <row r="62" spans="1:10" ht="17.25" customHeight="1" x14ac:dyDescent="0.35">
      <c r="A62" s="356" t="s">
        <v>45</v>
      </c>
      <c r="B62" s="356"/>
      <c r="C62" s="176">
        <f>SUMIF($B$25:$B$49,"=Consultant de l'énergie",$J$25:$J$49)</f>
        <v>0</v>
      </c>
      <c r="D62" s="174">
        <f>'Paramètres programme'!D33</f>
        <v>25000</v>
      </c>
      <c r="E62" s="363"/>
      <c r="F62" s="367"/>
      <c r="G62" s="368"/>
    </row>
    <row r="63" spans="1:10" x14ac:dyDescent="0.35">
      <c r="A63" s="357" t="s">
        <v>46</v>
      </c>
      <c r="B63" s="357"/>
      <c r="C63" s="176">
        <f>SUMIF($B$25:$B$49,"=Mesurage et vérification",$J$25:$J$49)</f>
        <v>0</v>
      </c>
      <c r="D63" s="175">
        <f>'Paramètres programme'!D36</f>
        <v>25000</v>
      </c>
      <c r="E63" s="364"/>
      <c r="F63" s="369"/>
      <c r="G63" s="370"/>
    </row>
    <row r="64" spans="1:10" x14ac:dyDescent="0.35">
      <c r="A64" s="358" t="s">
        <v>115</v>
      </c>
      <c r="B64" s="358"/>
      <c r="C64" s="177">
        <f>SUM(C59:C63)</f>
        <v>0</v>
      </c>
      <c r="D64" s="178"/>
      <c r="E64" s="177">
        <f>SUM(E59:E63)</f>
        <v>175000</v>
      </c>
      <c r="F64" s="361">
        <f>SUM(F59:F63)</f>
        <v>0</v>
      </c>
      <c r="G64" s="361"/>
    </row>
    <row r="65" spans="1:7" s="3" customFormat="1" ht="18" customHeight="1" x14ac:dyDescent="0.35"/>
    <row r="66" spans="1:7" s="3" customFormat="1" ht="8.15" customHeight="1" thickBot="1" x14ac:dyDescent="0.3">
      <c r="A66" s="112"/>
      <c r="B66" s="112"/>
      <c r="C66" s="112"/>
      <c r="D66" s="112"/>
      <c r="E66" s="112"/>
      <c r="F66" s="111"/>
      <c r="G66" s="111"/>
    </row>
    <row r="67" spans="1:7" s="3" customFormat="1" ht="18" customHeight="1" x14ac:dyDescent="0.25">
      <c r="A67" s="359" t="s">
        <v>138</v>
      </c>
      <c r="B67" s="360"/>
      <c r="C67" s="360"/>
      <c r="D67" s="360"/>
      <c r="E67" s="136">
        <f>'Paramètres programme'!D37</f>
        <v>25000</v>
      </c>
      <c r="F67" s="111"/>
      <c r="G67" s="111"/>
    </row>
    <row r="68" spans="1:7" s="3" customFormat="1" ht="18" customHeight="1" x14ac:dyDescent="0.25">
      <c r="A68" s="352" t="s">
        <v>169</v>
      </c>
      <c r="B68" s="353"/>
      <c r="C68" s="353"/>
      <c r="D68" s="353"/>
      <c r="E68" s="135">
        <f>MIN(F64,25000)</f>
        <v>0</v>
      </c>
      <c r="F68" s="111"/>
      <c r="G68" s="111"/>
    </row>
    <row r="69" spans="1:7" x14ac:dyDescent="0.35">
      <c r="E69" s="60"/>
    </row>
  </sheetData>
  <sheetProtection algorithmName="SHA-512" hashValue="p6ax/6l1FJCFpgLYuUR0qd8bCCGTqyIXvPAo8NXeZDAtgODh7IesIdBaf7iL0s3xksNdmiuVSWF2CwqPCTdXMQ==" saltValue="XicdaEi/8JaodimVHTRpUg==" spinCount="100000" sheet="1" formatCells="0" formatRows="0" selectLockedCells="1"/>
  <mergeCells count="89">
    <mergeCell ref="A6:G6"/>
    <mergeCell ref="A56:B56"/>
    <mergeCell ref="D56:E56"/>
    <mergeCell ref="F56:G56"/>
    <mergeCell ref="A58:B58"/>
    <mergeCell ref="D25:E25"/>
    <mergeCell ref="F25:H25"/>
    <mergeCell ref="D26:E26"/>
    <mergeCell ref="F26:H26"/>
    <mergeCell ref="A22:J22"/>
    <mergeCell ref="A23:C23"/>
    <mergeCell ref="D24:E24"/>
    <mergeCell ref="F24:H24"/>
    <mergeCell ref="D29:E29"/>
    <mergeCell ref="F29:H29"/>
    <mergeCell ref="D30:E30"/>
    <mergeCell ref="F64:G64"/>
    <mergeCell ref="E59:E63"/>
    <mergeCell ref="F59:G63"/>
    <mergeCell ref="A59:B59"/>
    <mergeCell ref="A54:G54"/>
    <mergeCell ref="D57:E58"/>
    <mergeCell ref="F57:G58"/>
    <mergeCell ref="C57:C58"/>
    <mergeCell ref="A68:D68"/>
    <mergeCell ref="A60:B60"/>
    <mergeCell ref="A61:B61"/>
    <mergeCell ref="A62:B62"/>
    <mergeCell ref="A63:B63"/>
    <mergeCell ref="A64:B64"/>
    <mergeCell ref="A67:D67"/>
    <mergeCell ref="F30:H30"/>
    <mergeCell ref="D27:E27"/>
    <mergeCell ref="F27:H27"/>
    <mergeCell ref="D28:E28"/>
    <mergeCell ref="F28:H28"/>
    <mergeCell ref="D33:E33"/>
    <mergeCell ref="F33:H33"/>
    <mergeCell ref="D34:E34"/>
    <mergeCell ref="F34:H34"/>
    <mergeCell ref="D31:E31"/>
    <mergeCell ref="F31:H31"/>
    <mergeCell ref="D32:E32"/>
    <mergeCell ref="F32:H32"/>
    <mergeCell ref="D37:E37"/>
    <mergeCell ref="F37:H37"/>
    <mergeCell ref="D38:E38"/>
    <mergeCell ref="F38:H38"/>
    <mergeCell ref="D35:E35"/>
    <mergeCell ref="F35:H35"/>
    <mergeCell ref="D36:E36"/>
    <mergeCell ref="F36:H36"/>
    <mergeCell ref="F41:H41"/>
    <mergeCell ref="D42:E42"/>
    <mergeCell ref="F42:H42"/>
    <mergeCell ref="D39:E39"/>
    <mergeCell ref="F39:H39"/>
    <mergeCell ref="D40:E40"/>
    <mergeCell ref="F40:H40"/>
    <mergeCell ref="D49:E49"/>
    <mergeCell ref="F49:H49"/>
    <mergeCell ref="A15:I15"/>
    <mergeCell ref="D47:E47"/>
    <mergeCell ref="F47:H47"/>
    <mergeCell ref="D48:E48"/>
    <mergeCell ref="F48:H48"/>
    <mergeCell ref="D45:E45"/>
    <mergeCell ref="F45:H45"/>
    <mergeCell ref="D46:E46"/>
    <mergeCell ref="F46:H46"/>
    <mergeCell ref="D43:E43"/>
    <mergeCell ref="F43:H43"/>
    <mergeCell ref="D44:E44"/>
    <mergeCell ref="F44:H44"/>
    <mergeCell ref="D41:E41"/>
    <mergeCell ref="H7:I7"/>
    <mergeCell ref="H8:I8"/>
    <mergeCell ref="A7:G7"/>
    <mergeCell ref="A8:G8"/>
    <mergeCell ref="A9:I9"/>
    <mergeCell ref="A10:I10"/>
    <mergeCell ref="C16:J16"/>
    <mergeCell ref="A18:J18"/>
    <mergeCell ref="A13:G13"/>
    <mergeCell ref="I12:J12"/>
    <mergeCell ref="I13:J13"/>
    <mergeCell ref="A12:D12"/>
    <mergeCell ref="A17:G17"/>
    <mergeCell ref="A16:B16"/>
  </mergeCells>
  <conditionalFormatting sqref="A8 H8">
    <cfRule type="expression" dxfId="152" priority="6">
      <formula>A8 = ""</formula>
    </cfRule>
  </conditionalFormatting>
  <conditionalFormatting sqref="A18">
    <cfRule type="expression" dxfId="151" priority="3">
      <formula>$A$18 = ""</formula>
    </cfRule>
  </conditionalFormatting>
  <conditionalFormatting sqref="C16">
    <cfRule type="expression" dxfId="150" priority="14">
      <formula xml:space="preserve"> C16 = ""</formula>
    </cfRule>
  </conditionalFormatting>
  <conditionalFormatting sqref="D63">
    <cfRule type="expression" dxfId="149" priority="1">
      <formula xml:space="preserve"> D63 =""</formula>
    </cfRule>
  </conditionalFormatting>
  <conditionalFormatting sqref="J15">
    <cfRule type="expression" dxfId="148" priority="15">
      <formula>J15 = ""</formula>
    </cfRule>
  </conditionalFormatting>
  <dataValidations count="4">
    <dataValidation allowBlank="1" showInputMessage="1" showErrorMessage="1" promptTitle="Note :" prompt="Les appuis financiers maximums tiennent compte de la participation au programme d'Énergir et/ou des appuis financiers versés dans la cadre du programme précédent d'Hydro-Québec - Système de gestion de l'énergie électrique." sqref="F56 G56" xr:uid="{ACFEA030-7E8C-4404-8EAF-D3FE1562ACB7}"/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D57" xr:uid="{07F6FFA7-2985-461F-B5CB-F2E932EE2E6B}"/>
    <dataValidation type="list" allowBlank="1" showInputMessage="1" showErrorMessage="1" sqref="B25:B49" xr:uid="{6D8F7F77-D8E6-4B87-8DA8-DBA467B2C22F}">
      <formula1>$A$59:$A$63</formula1>
    </dataValidation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" sqref="D56:E56" xr:uid="{BA435C4F-4810-4978-B94C-994E3684284A}"/>
  </dataValidations>
  <pageMargins left="0.51181102362204722" right="0.51181102362204722" top="0.19685039370078741" bottom="0.51181102362204722" header="0.31496062992125984" footer="0.31496062992125984"/>
  <pageSetup scale="98" fitToHeight="0" orientation="landscape" horizontalDpi="1200" verticalDpi="1200" r:id="rId1"/>
  <headerFooter>
    <oddHeader xml:space="preserve">&amp;L&amp;G&amp;R&amp;"Arial,Gras"&amp;12Formulaire - Demande d'aide financière anticipée
&amp;"Arial,Normal"&amp;11Programme Système de gestion de l'énergie&amp;"Arial,Gras"&amp;12
</oddHeader>
    <oddFooter>&amp;L&amp;"Arial,Normal"&amp;6Formulaire - Demande d'appui financier anticipé - Programme Système de gestion de l'énergie  (2026-02)&amp;R&amp;"Arial,Normal"&amp;6&amp;P/&amp;N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115C9A-BDB8-4E56-8FB8-3C64033C996E}">
          <x14:formula1>
            <xm:f>'Paramètres programme'!$B$4:$B$5</xm:f>
          </x14:formula1>
          <xm:sqref>J15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07C02-1E5D-4C45-B160-AEB10D0899B1}">
  <sheetPr codeName="Feuil51">
    <tabColor theme="3" tint="0.89999084444715716"/>
    <pageSetUpPr fitToPage="1"/>
  </sheetPr>
  <dimension ref="A6:G33"/>
  <sheetViews>
    <sheetView showGridLines="0" view="pageLayout" topLeftCell="A8" zoomScaleNormal="100" zoomScaleSheetLayoutView="145" workbookViewId="0">
      <selection activeCell="B23" sqref="B23"/>
    </sheetView>
  </sheetViews>
  <sheetFormatPr baseColWidth="10" defaultColWidth="11.453125" defaultRowHeight="14.5" x14ac:dyDescent="0.35"/>
  <cols>
    <col min="1" max="1" width="16.453125" customWidth="1"/>
    <col min="2" max="3" width="18.1796875" customWidth="1"/>
    <col min="4" max="4" width="14.54296875" customWidth="1"/>
    <col min="5" max="5" width="16.81640625" style="2" customWidth="1"/>
    <col min="6" max="6" width="18.453125" style="2" customWidth="1"/>
    <col min="7" max="7" width="24.1796875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7"/>
      <c r="G7" s="62" t="s">
        <v>69</v>
      </c>
    </row>
    <row r="8" spans="1:7" ht="13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8"/>
      <c r="G8" s="69">
        <f>'Onglet Énergir'!C2</f>
        <v>0</v>
      </c>
    </row>
    <row r="9" spans="1:7" ht="12" customHeight="1" x14ac:dyDescent="0.35">
      <c r="A9" s="390" t="s">
        <v>103</v>
      </c>
      <c r="B9" s="390"/>
      <c r="C9" s="390"/>
      <c r="D9" s="390"/>
      <c r="E9" s="390"/>
      <c r="F9" s="282" t="s">
        <v>75</v>
      </c>
      <c r="G9" s="282"/>
    </row>
    <row r="10" spans="1:7" ht="13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0"/>
      <c r="C12" s="410" t="s">
        <v>57</v>
      </c>
      <c r="D12" s="410"/>
      <c r="E12" s="190"/>
      <c r="F12" s="331" t="s">
        <v>130</v>
      </c>
      <c r="G12" s="332"/>
    </row>
    <row r="13" spans="1:7" ht="13.5" customHeight="1" x14ac:dyDescent="0.35">
      <c r="A13" s="411">
        <f>IF('Demande d''admissibilité'!$D$19="Oui",'Demande d''admissibilité'!$J$19,$F$8)</f>
        <v>0</v>
      </c>
      <c r="B13" s="411"/>
      <c r="C13" s="412"/>
      <c r="D13" s="412"/>
      <c r="E13" s="191"/>
      <c r="F13" s="333">
        <f>IF(G8&lt;&gt;0,EDATE(G8,3),0)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17.149999999999999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17.149999999999999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3.65" customHeight="1" x14ac:dyDescent="0.35">
      <c r="A17" s="400"/>
      <c r="B17" s="400"/>
      <c r="C17" s="400"/>
      <c r="D17" s="400"/>
      <c r="E17" s="400"/>
      <c r="F17" s="400"/>
      <c r="G17" s="400"/>
    </row>
    <row r="18" spans="1:7" ht="16.899999999999999" customHeight="1" thickBot="1" x14ac:dyDescent="0.4">
      <c r="A18" s="198" t="s">
        <v>177</v>
      </c>
      <c r="B18" s="198"/>
      <c r="C18" s="198"/>
      <c r="D18" s="198"/>
      <c r="E18" s="198"/>
      <c r="F18" s="198"/>
      <c r="G18" s="198"/>
    </row>
    <row r="19" spans="1:7" ht="12" customHeight="1" x14ac:dyDescent="0.35">
      <c r="A19" s="101"/>
      <c r="B19" s="102"/>
      <c r="C19" s="460" t="e" vm="2">
        <v>#VALUE!</v>
      </c>
      <c r="D19" s="460"/>
      <c r="E19" s="102"/>
      <c r="F19" s="402"/>
      <c r="G19" s="402"/>
    </row>
    <row r="20" spans="1:7" ht="18.5" customHeight="1" x14ac:dyDescent="0.35">
      <c r="A20" s="167"/>
      <c r="B20" s="372" t="s">
        <v>144</v>
      </c>
      <c r="C20" s="372" t="s">
        <v>163</v>
      </c>
      <c r="D20" s="373"/>
      <c r="E20" s="376" t="s">
        <v>188</v>
      </c>
      <c r="F20" s="372" t="s">
        <v>164</v>
      </c>
      <c r="G20" s="405"/>
    </row>
    <row r="21" spans="1:7" ht="21.5" customHeight="1" x14ac:dyDescent="0.35">
      <c r="A21" s="103"/>
      <c r="B21" s="372"/>
      <c r="C21" s="374"/>
      <c r="D21" s="375"/>
      <c r="E21" s="376"/>
      <c r="F21" s="374"/>
      <c r="G21" s="406"/>
    </row>
    <row r="22" spans="1:7" ht="17.25" customHeight="1" x14ac:dyDescent="0.35">
      <c r="A22" s="76" t="s">
        <v>72</v>
      </c>
      <c r="B22" s="179"/>
      <c r="C22" s="180">
        <f>'Paramètres programme'!D30</f>
        <v>20000</v>
      </c>
      <c r="D22" s="403">
        <f>'Paramètres programme'!E30</f>
        <v>175000</v>
      </c>
      <c r="E22" s="403">
        <f>IF(G15="non",MIN(SUM(MIN(0.75*B23,C23),MIN(0.75*B24,C24),MIN(0.75*B22,C22),MIN(0.75*B25,C25),MIN(0.75*B26,'Paramètres programme'!D35,C26)),D22),0)</f>
        <v>0</v>
      </c>
      <c r="F22" s="181"/>
      <c r="G22" s="403">
        <f>D22-MIN(D22,E22)</f>
        <v>175000</v>
      </c>
    </row>
    <row r="23" spans="1:7" ht="17.25" customHeight="1" x14ac:dyDescent="0.35">
      <c r="A23" s="76" t="s">
        <v>58</v>
      </c>
      <c r="B23" s="179"/>
      <c r="C23" s="180">
        <f>'Paramètres programme'!D31</f>
        <v>70000</v>
      </c>
      <c r="D23" s="403"/>
      <c r="E23" s="403"/>
      <c r="F23" s="180">
        <f>C23-MIN(C23,B23*0.75)</f>
        <v>70000</v>
      </c>
      <c r="G23" s="403"/>
    </row>
    <row r="24" spans="1:7" ht="17.25" customHeight="1" x14ac:dyDescent="0.35">
      <c r="A24" s="76" t="s">
        <v>59</v>
      </c>
      <c r="B24" s="179"/>
      <c r="C24" s="180">
        <f>'Paramètres programme'!D32</f>
        <v>70000</v>
      </c>
      <c r="D24" s="403"/>
      <c r="E24" s="403"/>
      <c r="F24" s="180">
        <f>C24-MIN(C24,B24*0.75)</f>
        <v>70000</v>
      </c>
      <c r="G24" s="403"/>
    </row>
    <row r="25" spans="1:7" ht="17.25" customHeight="1" x14ac:dyDescent="0.35">
      <c r="A25" s="76" t="s">
        <v>60</v>
      </c>
      <c r="B25" s="179"/>
      <c r="C25" s="180">
        <f>'Paramètres programme'!D33</f>
        <v>25000</v>
      </c>
      <c r="D25" s="403"/>
      <c r="E25" s="403"/>
      <c r="F25" s="180">
        <f>C25-MIN(0.75*B25,C25)</f>
        <v>25000</v>
      </c>
      <c r="G25" s="403"/>
    </row>
    <row r="26" spans="1:7" ht="17.25" customHeight="1" x14ac:dyDescent="0.35">
      <c r="A26" s="77" t="s">
        <v>61</v>
      </c>
      <c r="B26" s="182"/>
      <c r="C26" s="183">
        <f>'Paramètres programme'!D36</f>
        <v>25000</v>
      </c>
      <c r="D26" s="403"/>
      <c r="E26" s="403"/>
      <c r="F26" s="183">
        <f>C26-MIN(0.75*B26,'Paramètres programme'!D35,C26)</f>
        <v>25000</v>
      </c>
      <c r="G26" s="403"/>
    </row>
    <row r="27" spans="1:7" ht="17.25" customHeight="1" x14ac:dyDescent="0.35">
      <c r="A27" s="78" t="s">
        <v>54</v>
      </c>
      <c r="B27" s="184">
        <f>SUM(B22:B26)</f>
        <v>0</v>
      </c>
      <c r="C27" s="184"/>
      <c r="D27" s="184">
        <f>SUM(D22:D26)</f>
        <v>175000</v>
      </c>
      <c r="E27" s="184">
        <f>SUM(E22:E26)</f>
        <v>0</v>
      </c>
      <c r="F27" s="184"/>
      <c r="G27" s="184">
        <f>SUM(G22:G26)</f>
        <v>175000</v>
      </c>
    </row>
    <row r="28" spans="1:7" ht="14.5" customHeight="1" x14ac:dyDescent="0.35">
      <c r="A28" s="170" t="s">
        <v>165</v>
      </c>
      <c r="B28" s="404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04"/>
      <c r="D28" s="404"/>
      <c r="E28" s="404"/>
      <c r="F28" s="404"/>
      <c r="G28" s="404"/>
    </row>
    <row r="29" spans="1:7" ht="17.25" hidden="1" customHeight="1" x14ac:dyDescent="0.35">
      <c r="A29" s="170"/>
      <c r="B29" s="171"/>
      <c r="C29" s="171"/>
      <c r="D29" s="171"/>
      <c r="E29" s="171"/>
      <c r="F29" s="171"/>
      <c r="G29" s="171"/>
    </row>
    <row r="30" spans="1:7" ht="21.65" customHeight="1" thickBot="1" x14ac:dyDescent="0.4">
      <c r="A30" s="392" t="s">
        <v>170</v>
      </c>
      <c r="B30" s="393"/>
      <c r="C30" s="393"/>
      <c r="D30" s="393"/>
      <c r="E30" s="393"/>
      <c r="F30" s="393"/>
      <c r="G30" s="393"/>
    </row>
    <row r="31" spans="1:7" s="3" customFormat="1" ht="18" customHeight="1" x14ac:dyDescent="0.35">
      <c r="A31" s="397" t="s">
        <v>171</v>
      </c>
      <c r="B31" s="398"/>
      <c r="C31" s="398"/>
      <c r="D31" s="399"/>
      <c r="E31" s="79">
        <f>Anticipé!E68</f>
        <v>0</v>
      </c>
      <c r="F31" s="407" t="s">
        <v>118</v>
      </c>
      <c r="G31" s="408"/>
    </row>
    <row r="32" spans="1:7" ht="21" customHeight="1" x14ac:dyDescent="0.35">
      <c r="A32" s="394" t="s">
        <v>166</v>
      </c>
      <c r="B32" s="395"/>
      <c r="C32" s="395"/>
      <c r="D32" s="396"/>
      <c r="E32" s="79">
        <f>IF(E27&gt;E31,E27-E31,0)</f>
        <v>0</v>
      </c>
      <c r="F32" s="407" t="s">
        <v>119</v>
      </c>
      <c r="G32" s="408"/>
    </row>
    <row r="33" spans="1:7" s="3" customFormat="1" ht="18" customHeight="1" x14ac:dyDescent="0.35">
      <c r="A33" s="397" t="s">
        <v>172</v>
      </c>
      <c r="B33" s="398"/>
      <c r="C33" s="398"/>
      <c r="D33" s="399"/>
      <c r="E33" s="79">
        <f>IF(E32&gt;0,0,E31-E27)</f>
        <v>0</v>
      </c>
      <c r="F33" s="407" t="s">
        <v>120</v>
      </c>
      <c r="G33" s="408"/>
    </row>
  </sheetData>
  <sheetProtection algorithmName="SHA-512" hashValue="GRwF0664lge1saRNzys1zs9iRIJQioamDi12R/HnOx3GTuPMGFNNR6iA5PdGyc5WNYygf4haMTzTQKmOq85N4A==" saltValue="CikOE1DkAInZ4ekjY0CQIQ==" spinCount="100000" sheet="1" formatRows="0" selectLockedCells="1"/>
  <mergeCells count="39">
    <mergeCell ref="F20:G21"/>
    <mergeCell ref="A6:G6"/>
    <mergeCell ref="F31:G31"/>
    <mergeCell ref="F32:G32"/>
    <mergeCell ref="F33:G33"/>
    <mergeCell ref="E7:F7"/>
    <mergeCell ref="E8:F8"/>
    <mergeCell ref="A14:G14"/>
    <mergeCell ref="A33:D33"/>
    <mergeCell ref="A11:G11"/>
    <mergeCell ref="A12:B12"/>
    <mergeCell ref="A13:B13"/>
    <mergeCell ref="C12:D12"/>
    <mergeCell ref="C13:D13"/>
    <mergeCell ref="F12:G12"/>
    <mergeCell ref="F13:G13"/>
    <mergeCell ref="C16:G16"/>
    <mergeCell ref="A30:G30"/>
    <mergeCell ref="A32:D32"/>
    <mergeCell ref="A31:D31"/>
    <mergeCell ref="A17:G17"/>
    <mergeCell ref="A18:G18"/>
    <mergeCell ref="C19:D19"/>
    <mergeCell ref="F19:G19"/>
    <mergeCell ref="D22:D26"/>
    <mergeCell ref="G22:G26"/>
    <mergeCell ref="E20:E21"/>
    <mergeCell ref="B20:B21"/>
    <mergeCell ref="B28:G28"/>
    <mergeCell ref="E22:E26"/>
    <mergeCell ref="C20:D21"/>
    <mergeCell ref="A16:B16"/>
    <mergeCell ref="A15:F15"/>
    <mergeCell ref="A7:D7"/>
    <mergeCell ref="A8:D8"/>
    <mergeCell ref="A10:E10"/>
    <mergeCell ref="F9:G9"/>
    <mergeCell ref="F10:G10"/>
    <mergeCell ref="A9:E9"/>
  </mergeCells>
  <conditionalFormatting sqref="A8 E8">
    <cfRule type="expression" dxfId="147" priority="9">
      <formula>A8 = ""</formula>
    </cfRule>
  </conditionalFormatting>
  <conditionalFormatting sqref="B22:B25 B27">
    <cfRule type="expression" dxfId="146" priority="20">
      <formula xml:space="preserve"> B22 =""</formula>
    </cfRule>
  </conditionalFormatting>
  <conditionalFormatting sqref="C13">
    <cfRule type="expression" dxfId="145" priority="13">
      <formula xml:space="preserve"> E13 =""</formula>
    </cfRule>
  </conditionalFormatting>
  <conditionalFormatting sqref="C22:C26">
    <cfRule type="expression" dxfId="144" priority="5">
      <formula xml:space="preserve"> C22 =""</formula>
    </cfRule>
  </conditionalFormatting>
  <conditionalFormatting sqref="C16:G16">
    <cfRule type="expression" dxfId="143" priority="28">
      <formula xml:space="preserve"> C16 = ""</formula>
    </cfRule>
  </conditionalFormatting>
  <conditionalFormatting sqref="D22:E22 G22 D27:E27 G27">
    <cfRule type="expression" dxfId="142" priority="3">
      <formula xml:space="preserve"> D22 =""</formula>
    </cfRule>
  </conditionalFormatting>
  <conditionalFormatting sqref="E12">
    <cfRule type="expression" dxfId="141" priority="180">
      <formula>$A$13&lt;$F$8</formula>
    </cfRule>
  </conditionalFormatting>
  <conditionalFormatting sqref="E31:E33">
    <cfRule type="expression" dxfId="139" priority="2">
      <formula xml:space="preserve"> E31 =""</formula>
    </cfRule>
  </conditionalFormatting>
  <conditionalFormatting sqref="F23:F26">
    <cfRule type="expression" dxfId="138" priority="1">
      <formula xml:space="preserve"> F23 =""</formula>
    </cfRule>
  </conditionalFormatting>
  <conditionalFormatting sqref="G15">
    <cfRule type="expression" dxfId="137" priority="30">
      <formula>G15 = ""</formula>
    </cfRule>
  </conditionalFormatting>
  <dataValidations count="3">
    <dataValidation type="date" allowBlank="1" showInputMessage="1" showErrorMessage="1" sqref="C13:D13" xr:uid="{BE1E4BC4-31BC-45EB-BE05-F85D448C73CA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2398816B-93C1-4A74-A479-1575D3C98C50}"/>
    <dataValidation allowBlank="1" showInputMessage="1" showErrorMessage="1" promptTitle="Note :" prompt="Les aides financières maximales tiennent compte des aides financières versées dans la cadre du programme précédent d'Énergir - Système de Gestion de l'Énergie." sqref="C19:D19" xr:uid="{DB2FCA72-D5CD-4DB3-B791-BAA81EAB76B0}"/>
  </dataValidations>
  <pageMargins left="0.51181102362204722" right="0.51181102362204722" top="0.19927536231884058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3&amp;Xe&amp;X mois
&amp;"Arial,Normal"&amp;11Programme Système de gestion de l'énergie&amp;"Arial,Gras"&amp;12
</oddHeader>
    <oddFooter>&amp;L&amp;"Arial,Normal"&amp;6Formulaire - Demande d'appuis financiers au 3&amp;Xe&amp;X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9" id="{759B5713-6CBE-4E20-BEA0-B05D04EBE796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73E3E6-0A5B-4017-88E8-62F55142BE4E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2DAB2-C49F-4B5E-8A6D-37399A0712DD}">
  <sheetPr codeName="Feuil52">
    <tabColor theme="3" tint="0.89999084444715716"/>
    <pageSetUpPr fitToPage="1"/>
  </sheetPr>
  <dimension ref="A6:G32"/>
  <sheetViews>
    <sheetView showGridLines="0" view="pageLayout" topLeftCell="A8" zoomScaleNormal="100" workbookViewId="0">
      <selection activeCell="C19" sqref="C19:D19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8.1796875" customWidth="1"/>
    <col min="4" max="4" width="19.54296875" customWidth="1"/>
    <col min="5" max="5" width="17.54296875" style="2" customWidth="1"/>
    <col min="6" max="6" width="15.1796875" style="2" customWidth="1"/>
    <col min="7" max="7" width="24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9"/>
      <c r="G7" s="62" t="s">
        <v>69</v>
      </c>
    </row>
    <row r="8" spans="1:7" ht="13.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9"/>
      <c r="G8" s="69">
        <f>'Onglet Énergir'!C2</f>
        <v>0</v>
      </c>
    </row>
    <row r="9" spans="1:7" ht="12" customHeight="1" x14ac:dyDescent="0.35">
      <c r="A9" s="390" t="s">
        <v>103</v>
      </c>
      <c r="B9" s="413"/>
      <c r="C9" s="413"/>
      <c r="D9" s="413"/>
      <c r="E9" s="414"/>
      <c r="F9" s="282" t="s">
        <v>75</v>
      </c>
      <c r="G9" s="282"/>
    </row>
    <row r="10" spans="1:7" ht="13.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5"/>
      <c r="C12" s="410" t="s">
        <v>57</v>
      </c>
      <c r="D12" s="415"/>
      <c r="E12" s="190"/>
      <c r="F12" s="331" t="s">
        <v>130</v>
      </c>
      <c r="G12" s="332"/>
    </row>
    <row r="13" spans="1:7" ht="15" customHeight="1" x14ac:dyDescent="0.35">
      <c r="A13" s="411">
        <f>'Mois 3'!C13</f>
        <v>0</v>
      </c>
      <c r="B13" s="416"/>
      <c r="C13" s="412"/>
      <c r="D13" s="417"/>
      <c r="E13" s="39"/>
      <c r="F13" s="333">
        <f>IF(G8&lt;&gt;0,EDATE(G8,9),0)</f>
        <v>0</v>
      </c>
      <c r="G13" s="334"/>
    </row>
    <row r="14" spans="1:7" ht="20.149999999999999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18.649999999999999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18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418"/>
      <c r="C18" s="418"/>
      <c r="D18" s="418"/>
      <c r="E18" s="418"/>
      <c r="F18" s="418"/>
      <c r="G18" s="418"/>
    </row>
    <row r="19" spans="1:7" ht="12" customHeight="1" x14ac:dyDescent="0.35">
      <c r="A19" s="101"/>
      <c r="B19" s="102"/>
      <c r="C19" s="460" t="e" vm="2">
        <v>#VALUE!</v>
      </c>
      <c r="D19" s="461"/>
      <c r="E19" s="102"/>
      <c r="F19" s="401"/>
      <c r="G19" s="419"/>
    </row>
    <row r="20" spans="1:7" ht="19.5" customHeight="1" x14ac:dyDescent="0.35">
      <c r="A20" s="167"/>
      <c r="B20" s="376" t="s">
        <v>104</v>
      </c>
      <c r="C20" s="372" t="s">
        <v>162</v>
      </c>
      <c r="D20" s="373"/>
      <c r="E20" s="376" t="s">
        <v>188</v>
      </c>
      <c r="F20" s="372" t="s">
        <v>164</v>
      </c>
      <c r="G20" s="373"/>
    </row>
    <row r="21" spans="1:7" ht="22.5" customHeight="1" x14ac:dyDescent="0.35">
      <c r="A21" s="103"/>
      <c r="B21" s="377"/>
      <c r="C21" s="374"/>
      <c r="D21" s="375"/>
      <c r="E21" s="377"/>
      <c r="F21" s="374"/>
      <c r="G21" s="375"/>
    </row>
    <row r="22" spans="1:7" ht="17.25" customHeight="1" x14ac:dyDescent="0.35">
      <c r="A22" s="76" t="s">
        <v>72</v>
      </c>
      <c r="B22" s="181"/>
      <c r="C22" s="180">
        <f>'Mois 3'!F22</f>
        <v>0</v>
      </c>
      <c r="D22" s="403">
        <f>'Mois 3'!G22</f>
        <v>175000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03">
        <f>D22-MIN(D22,E22)</f>
        <v>175000</v>
      </c>
    </row>
    <row r="23" spans="1:7" ht="17.25" customHeight="1" x14ac:dyDescent="0.35">
      <c r="A23" s="76" t="s">
        <v>58</v>
      </c>
      <c r="B23" s="179"/>
      <c r="C23" s="180">
        <f>'Mois 3'!F23</f>
        <v>70000</v>
      </c>
      <c r="D23" s="420"/>
      <c r="E23" s="420"/>
      <c r="F23" s="180">
        <f>C23-MIN(C23,B23*0.75)</f>
        <v>70000</v>
      </c>
      <c r="G23" s="420"/>
    </row>
    <row r="24" spans="1:7" ht="17.25" customHeight="1" x14ac:dyDescent="0.35">
      <c r="A24" s="76" t="s">
        <v>59</v>
      </c>
      <c r="B24" s="179"/>
      <c r="C24" s="180">
        <f>'Mois 3'!F24</f>
        <v>70000</v>
      </c>
      <c r="D24" s="420"/>
      <c r="E24" s="420"/>
      <c r="F24" s="180">
        <f>C24-MIN(C24,B24*0.75)</f>
        <v>70000</v>
      </c>
      <c r="G24" s="420"/>
    </row>
    <row r="25" spans="1:7" ht="17.25" customHeight="1" x14ac:dyDescent="0.35">
      <c r="A25" s="76" t="s">
        <v>60</v>
      </c>
      <c r="B25" s="179"/>
      <c r="C25" s="180">
        <f>'Mois 3'!F25</f>
        <v>25000</v>
      </c>
      <c r="D25" s="420"/>
      <c r="E25" s="420"/>
      <c r="F25" s="180">
        <f>C25-MIN(0.75*B25,C25)</f>
        <v>25000</v>
      </c>
      <c r="G25" s="420"/>
    </row>
    <row r="26" spans="1:7" ht="17.25" customHeight="1" x14ac:dyDescent="0.35">
      <c r="A26" s="77" t="s">
        <v>61</v>
      </c>
      <c r="B26" s="182"/>
      <c r="C26" s="185">
        <f>'Mois 3'!F26</f>
        <v>25000</v>
      </c>
      <c r="D26" s="421"/>
      <c r="E26" s="421"/>
      <c r="F26" s="186">
        <f>C26-MIN(0.75*B26,'Paramètres programme'!D35,C26)</f>
        <v>25000</v>
      </c>
      <c r="G26" s="421"/>
    </row>
    <row r="27" spans="1:7" ht="16" customHeight="1" x14ac:dyDescent="0.35">
      <c r="A27" s="78" t="s">
        <v>54</v>
      </c>
      <c r="B27" s="184">
        <f>SUM(B22:B26)</f>
        <v>0</v>
      </c>
      <c r="C27" s="187"/>
      <c r="D27" s="184">
        <f>SUM(D22:D26)</f>
        <v>175000</v>
      </c>
      <c r="E27" s="184">
        <f>SUM(E22:E26)</f>
        <v>0</v>
      </c>
      <c r="F27" s="177"/>
      <c r="G27" s="188">
        <f>SUM(G22:G26)</f>
        <v>175000</v>
      </c>
    </row>
    <row r="28" spans="1:7" ht="17.149999999999999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3"/>
      <c r="C29" s="393"/>
      <c r="D29" s="393"/>
      <c r="E29" s="393"/>
      <c r="F29" s="393"/>
      <c r="G29" s="393"/>
    </row>
    <row r="30" spans="1:7" s="3" customFormat="1" ht="18" customHeight="1" x14ac:dyDescent="0.35">
      <c r="A30" s="397" t="s">
        <v>171</v>
      </c>
      <c r="B30" s="398"/>
      <c r="C30" s="398"/>
      <c r="D30" s="399"/>
      <c r="E30" s="79">
        <f>'Mois 3'!E33</f>
        <v>0</v>
      </c>
      <c r="F30" s="407" t="s">
        <v>118</v>
      </c>
      <c r="G30" s="408"/>
    </row>
    <row r="31" spans="1:7" ht="21" customHeight="1" x14ac:dyDescent="0.35">
      <c r="A31" s="394" t="s">
        <v>166</v>
      </c>
      <c r="B31" s="395"/>
      <c r="C31" s="395"/>
      <c r="D31" s="396"/>
      <c r="E31" s="79">
        <f>IF(E27&gt;E30,E27-E30,0)</f>
        <v>0</v>
      </c>
      <c r="F31" s="407" t="s">
        <v>119</v>
      </c>
      <c r="G31" s="408"/>
    </row>
    <row r="32" spans="1:7" s="3" customFormat="1" ht="18" customHeight="1" x14ac:dyDescent="0.35">
      <c r="A32" s="397" t="s">
        <v>172</v>
      </c>
      <c r="B32" s="398"/>
      <c r="C32" s="398"/>
      <c r="D32" s="399"/>
      <c r="E32" s="79">
        <f>IF(E31&gt;0,0,E30-E27)</f>
        <v>0</v>
      </c>
      <c r="F32" s="407" t="s">
        <v>120</v>
      </c>
      <c r="G32" s="408"/>
    </row>
  </sheetData>
  <sheetProtection algorithmName="SHA-512" hashValue="0IqvHuJa6rX+D7njhsduOQHtF1aKuJCqkzc3U4siig/a0bTvRBXaehwq1VxftLe0CC6bTY99002sp+AgBfzbVQ==" saltValue="91uPxeLIFAVw5H148UOh/g==" spinCount="100000" sheet="1" formatRows="0" selectLockedCells="1"/>
  <mergeCells count="39">
    <mergeCell ref="F20:G21"/>
    <mergeCell ref="A32:D32"/>
    <mergeCell ref="F32:G32"/>
    <mergeCell ref="A17:G17"/>
    <mergeCell ref="A29:G29"/>
    <mergeCell ref="A30:D30"/>
    <mergeCell ref="F30:G30"/>
    <mergeCell ref="A31:D31"/>
    <mergeCell ref="F31:G31"/>
    <mergeCell ref="A18:G18"/>
    <mergeCell ref="C19:D19"/>
    <mergeCell ref="D22:D26"/>
    <mergeCell ref="E22:E26"/>
    <mergeCell ref="G22:G26"/>
    <mergeCell ref="E20:E21"/>
    <mergeCell ref="B20:B21"/>
    <mergeCell ref="F19:G19"/>
    <mergeCell ref="B28:G28"/>
    <mergeCell ref="C20:D21"/>
    <mergeCell ref="A6:G6"/>
    <mergeCell ref="A7:D7"/>
    <mergeCell ref="E7:F7"/>
    <mergeCell ref="A8:D8"/>
    <mergeCell ref="E8:F8"/>
    <mergeCell ref="A9:E9"/>
    <mergeCell ref="F9:G9"/>
    <mergeCell ref="A16:B16"/>
    <mergeCell ref="C16:G16"/>
    <mergeCell ref="A10:E10"/>
    <mergeCell ref="F10:G10"/>
    <mergeCell ref="A11:G11"/>
    <mergeCell ref="A12:B12"/>
    <mergeCell ref="C12:D12"/>
    <mergeCell ref="F12:G12"/>
    <mergeCell ref="A13:B13"/>
    <mergeCell ref="C13:D13"/>
    <mergeCell ref="F13:G13"/>
    <mergeCell ref="A14:G14"/>
    <mergeCell ref="A15:F15"/>
  </mergeCells>
  <conditionalFormatting sqref="A8 E8">
    <cfRule type="expression" dxfId="136" priority="17">
      <formula>A8 = ""</formula>
    </cfRule>
  </conditionalFormatting>
  <conditionalFormatting sqref="B23:B25">
    <cfRule type="expression" dxfId="135" priority="11">
      <formula xml:space="preserve"> B23 =""</formula>
    </cfRule>
  </conditionalFormatting>
  <conditionalFormatting sqref="B27">
    <cfRule type="expression" dxfId="134" priority="4">
      <formula xml:space="preserve"> B27 =""</formula>
    </cfRule>
  </conditionalFormatting>
  <conditionalFormatting sqref="C13">
    <cfRule type="expression" dxfId="133" priority="19">
      <formula xml:space="preserve"> E13 =""</formula>
    </cfRule>
  </conditionalFormatting>
  <conditionalFormatting sqref="C22:C25">
    <cfRule type="expression" dxfId="132" priority="10">
      <formula xml:space="preserve"> C22 =""</formula>
    </cfRule>
  </conditionalFormatting>
  <conditionalFormatting sqref="C16:G16">
    <cfRule type="expression" dxfId="131" priority="21">
      <formula xml:space="preserve"> C16 = ""</formula>
    </cfRule>
  </conditionalFormatting>
  <conditionalFormatting sqref="D22:E22 G22 F23:F26">
    <cfRule type="expression" dxfId="130" priority="8">
      <formula xml:space="preserve"> D22 =""</formula>
    </cfRule>
  </conditionalFormatting>
  <conditionalFormatting sqref="D27:E27">
    <cfRule type="expression" dxfId="129" priority="5">
      <formula xml:space="preserve"> D27 =""</formula>
    </cfRule>
  </conditionalFormatting>
  <conditionalFormatting sqref="E12">
    <cfRule type="expression" dxfId="128" priority="24">
      <formula>$A$13&lt;$F$8</formula>
    </cfRule>
  </conditionalFormatting>
  <conditionalFormatting sqref="E30:E32">
    <cfRule type="expression" dxfId="126" priority="1">
      <formula xml:space="preserve"> E30 =""</formula>
    </cfRule>
  </conditionalFormatting>
  <conditionalFormatting sqref="G15">
    <cfRule type="expression" dxfId="125" priority="22">
      <formula>G15 = ""</formula>
    </cfRule>
  </conditionalFormatting>
  <conditionalFormatting sqref="G27">
    <cfRule type="expression" dxfId="124" priority="3">
      <formula xml:space="preserve"> G27 =""</formula>
    </cfRule>
  </conditionalFormatting>
  <dataValidations count="3">
    <dataValidation type="date" allowBlank="1" showInputMessage="1" showErrorMessage="1" sqref="C13:D13" xr:uid="{77EBDDE9-A036-4006-AFB9-EBA44ADC991E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73D4F300-A7B7-4593-A2D9-F78874D3FD62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" sqref="C19:D19" xr:uid="{795674E7-DFE7-45C8-9556-97046E85AAF2}"/>
  </dataValidations>
  <pageMargins left="0.51181102362204722" right="0.51181102362204722" top="0.19444444444444445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9&amp;Xe&amp;X mois
&amp;"Arial,Normal"&amp;11Programme Système de gestion de l'énergie&amp;"Arial,Gras"&amp;12
</oddHeader>
    <oddFooter>&amp;L&amp;"Arial,Normal"&amp;6Formulaire - Demande d'appuis financiers au 9&amp;Xe&amp;X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" id="{0E2982B9-734D-4A4B-AD4B-D0E6FCF5F1D4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AC1C23-FDE2-44DC-B415-7095AC653783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F806D-639C-402B-8E9E-48F3EFA8A0CB}">
  <sheetPr codeName="Feuil53">
    <tabColor theme="3" tint="0.89999084444715716"/>
    <pageSetUpPr fitToPage="1"/>
  </sheetPr>
  <dimension ref="A6:G32"/>
  <sheetViews>
    <sheetView showGridLines="0" view="pageLayout" topLeftCell="A8" zoomScaleNormal="100" workbookViewId="0">
      <selection activeCell="C19" sqref="C19:D19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9.7265625" customWidth="1"/>
    <col min="4" max="4" width="19.54296875" customWidth="1"/>
    <col min="5" max="5" width="16.453125" style="2" customWidth="1"/>
    <col min="6" max="6" width="19" style="2" customWidth="1"/>
    <col min="7" max="7" width="20.54296875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9"/>
      <c r="G7" s="62" t="s">
        <v>69</v>
      </c>
    </row>
    <row r="8" spans="1:7" ht="13.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9"/>
      <c r="G8" s="69">
        <f>'Onglet Énergir'!C2</f>
        <v>0</v>
      </c>
    </row>
    <row r="9" spans="1:7" ht="12" customHeight="1" x14ac:dyDescent="0.35">
      <c r="A9" s="390" t="s">
        <v>103</v>
      </c>
      <c r="B9" s="413"/>
      <c r="C9" s="413"/>
      <c r="D9" s="413"/>
      <c r="E9" s="414"/>
      <c r="F9" s="282" t="s">
        <v>75</v>
      </c>
      <c r="G9" s="282"/>
    </row>
    <row r="10" spans="1:7" ht="12.6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5"/>
      <c r="C12" s="410" t="s">
        <v>57</v>
      </c>
      <c r="D12" s="415"/>
      <c r="E12" s="190"/>
      <c r="F12" s="331" t="s">
        <v>130</v>
      </c>
      <c r="G12" s="332"/>
    </row>
    <row r="13" spans="1:7" ht="12.65" customHeight="1" x14ac:dyDescent="0.35">
      <c r="A13" s="411">
        <f>'Mois 9'!C13</f>
        <v>0</v>
      </c>
      <c r="B13" s="416"/>
      <c r="C13" s="412"/>
      <c r="D13" s="417"/>
      <c r="E13" s="39"/>
      <c r="F13" s="333">
        <f>IF(G8&lt;&gt;0,EDATE(G8,15),0)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21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16.5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418"/>
      <c r="C18" s="418"/>
      <c r="D18" s="418"/>
      <c r="E18" s="418"/>
      <c r="F18" s="418"/>
      <c r="G18" s="418"/>
    </row>
    <row r="19" spans="1:7" ht="12" customHeight="1" x14ac:dyDescent="0.35">
      <c r="A19" s="101"/>
      <c r="B19" s="102"/>
      <c r="C19" s="460" t="e" vm="2">
        <v>#VALUE!</v>
      </c>
      <c r="D19" s="461"/>
      <c r="E19" s="102"/>
      <c r="F19" s="401"/>
      <c r="G19" s="419"/>
    </row>
    <row r="20" spans="1:7" ht="23.15" customHeight="1" x14ac:dyDescent="0.35">
      <c r="A20" s="167"/>
      <c r="B20" s="376" t="s">
        <v>104</v>
      </c>
      <c r="C20" s="372" t="s">
        <v>162</v>
      </c>
      <c r="D20" s="373"/>
      <c r="E20" s="376" t="s">
        <v>189</v>
      </c>
      <c r="F20" s="372" t="s">
        <v>164</v>
      </c>
      <c r="G20" s="373"/>
    </row>
    <row r="21" spans="1:7" ht="17" customHeight="1" x14ac:dyDescent="0.35">
      <c r="A21" s="103"/>
      <c r="B21" s="377"/>
      <c r="C21" s="374"/>
      <c r="D21" s="375"/>
      <c r="E21" s="377"/>
      <c r="F21" s="374"/>
      <c r="G21" s="375"/>
    </row>
    <row r="22" spans="1:7" ht="17.25" customHeight="1" x14ac:dyDescent="0.35">
      <c r="A22" s="76" t="s">
        <v>72</v>
      </c>
      <c r="B22" s="181"/>
      <c r="C22" s="180">
        <f>'Mois 9'!F22</f>
        <v>0</v>
      </c>
      <c r="D22" s="403">
        <f>'Mois 9'!G22</f>
        <v>175000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03">
        <f>D22-MIN(D22,E22)</f>
        <v>175000</v>
      </c>
    </row>
    <row r="23" spans="1:7" ht="17.25" customHeight="1" x14ac:dyDescent="0.35">
      <c r="A23" s="76" t="s">
        <v>58</v>
      </c>
      <c r="B23" s="179"/>
      <c r="C23" s="180">
        <f>'Mois 9'!F23</f>
        <v>70000</v>
      </c>
      <c r="D23" s="420"/>
      <c r="E23" s="420"/>
      <c r="F23" s="180">
        <f>C23-MIN(C23,B23*0.75)</f>
        <v>70000</v>
      </c>
      <c r="G23" s="420"/>
    </row>
    <row r="24" spans="1:7" ht="17.25" customHeight="1" x14ac:dyDescent="0.35">
      <c r="A24" s="76" t="s">
        <v>59</v>
      </c>
      <c r="B24" s="179"/>
      <c r="C24" s="180">
        <f>'Mois 9'!F24</f>
        <v>70000</v>
      </c>
      <c r="D24" s="420"/>
      <c r="E24" s="420"/>
      <c r="F24" s="180">
        <f>C24-MIN(C24,B24*0.75)</f>
        <v>70000</v>
      </c>
      <c r="G24" s="420"/>
    </row>
    <row r="25" spans="1:7" ht="17.25" customHeight="1" x14ac:dyDescent="0.35">
      <c r="A25" s="76" t="s">
        <v>60</v>
      </c>
      <c r="B25" s="179"/>
      <c r="C25" s="180">
        <f>'Mois 9'!F25</f>
        <v>25000</v>
      </c>
      <c r="D25" s="420"/>
      <c r="E25" s="420"/>
      <c r="F25" s="180">
        <f>C25-MIN(C25,B25*0.75)</f>
        <v>25000</v>
      </c>
      <c r="G25" s="420"/>
    </row>
    <row r="26" spans="1:7" ht="17.25" customHeight="1" x14ac:dyDescent="0.35">
      <c r="A26" s="77" t="s">
        <v>61</v>
      </c>
      <c r="B26" s="189"/>
      <c r="C26" s="185">
        <f>'Mois 9'!F26</f>
        <v>25000</v>
      </c>
      <c r="D26" s="421"/>
      <c r="E26" s="421"/>
      <c r="F26" s="183">
        <f>C26-MIN(C26,'Paramètres programme'!D35,B26*0.75)</f>
        <v>25000</v>
      </c>
      <c r="G26" s="421"/>
    </row>
    <row r="27" spans="1:7" ht="17.25" customHeight="1" x14ac:dyDescent="0.35">
      <c r="A27" s="78" t="s">
        <v>54</v>
      </c>
      <c r="B27" s="184">
        <f>SUM(B22:B26)</f>
        <v>0</v>
      </c>
      <c r="C27" s="187"/>
      <c r="D27" s="184">
        <f>SUM(D22:D26)</f>
        <v>175000</v>
      </c>
      <c r="E27" s="184">
        <f>SUM(E22:E26)</f>
        <v>0</v>
      </c>
      <c r="F27" s="187"/>
      <c r="G27" s="184">
        <f>SUM(G22:G26)</f>
        <v>175000</v>
      </c>
    </row>
    <row r="28" spans="1:7" ht="17.25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3"/>
      <c r="C29" s="393"/>
      <c r="D29" s="393"/>
      <c r="E29" s="393"/>
      <c r="F29" s="393"/>
      <c r="G29" s="393"/>
    </row>
    <row r="30" spans="1:7" s="3" customFormat="1" ht="18" customHeight="1" x14ac:dyDescent="0.35">
      <c r="A30" s="397" t="s">
        <v>171</v>
      </c>
      <c r="B30" s="398"/>
      <c r="C30" s="398"/>
      <c r="D30" s="399"/>
      <c r="E30" s="79">
        <f>'Mois 9'!E32</f>
        <v>0</v>
      </c>
      <c r="F30" s="407" t="s">
        <v>118</v>
      </c>
      <c r="G30" s="408"/>
    </row>
    <row r="31" spans="1:7" ht="21" customHeight="1" x14ac:dyDescent="0.35">
      <c r="A31" s="394" t="s">
        <v>166</v>
      </c>
      <c r="B31" s="395"/>
      <c r="C31" s="395"/>
      <c r="D31" s="396"/>
      <c r="E31" s="79">
        <f>IF(E27&gt;E30,E27-E30,0)</f>
        <v>0</v>
      </c>
      <c r="F31" s="407" t="s">
        <v>119</v>
      </c>
      <c r="G31" s="408"/>
    </row>
    <row r="32" spans="1:7" s="3" customFormat="1" ht="18" customHeight="1" x14ac:dyDescent="0.35">
      <c r="A32" s="397" t="s">
        <v>172</v>
      </c>
      <c r="B32" s="398"/>
      <c r="C32" s="398"/>
      <c r="D32" s="399"/>
      <c r="E32" s="79">
        <f>IF(E31&gt;0,0,E30-E27)</f>
        <v>0</v>
      </c>
      <c r="F32" s="407" t="s">
        <v>120</v>
      </c>
      <c r="G32" s="408"/>
    </row>
  </sheetData>
  <sheetProtection algorithmName="SHA-512" hashValue="fwRAwVtBr4DNLVCrpcFxYdbvt+VJxq0GQYlcdGVbwFQE1EAAmOMEAgDxohDL2QovpVEYiuwhPH1cPXwp5Xf6LQ==" saltValue="kF10AcMFIJkdyvNb6rB4iw==" spinCount="100000" sheet="1" formatRows="0" selectLockedCells="1"/>
  <mergeCells count="39">
    <mergeCell ref="A32:D32"/>
    <mergeCell ref="F32:G32"/>
    <mergeCell ref="A31:D31"/>
    <mergeCell ref="F31:G31"/>
    <mergeCell ref="C20:D21"/>
    <mergeCell ref="F20:G21"/>
    <mergeCell ref="A29:G29"/>
    <mergeCell ref="A30:D30"/>
    <mergeCell ref="F30:G30"/>
    <mergeCell ref="D22:D26"/>
    <mergeCell ref="G22:G26"/>
    <mergeCell ref="E22:E26"/>
    <mergeCell ref="B28:G28"/>
    <mergeCell ref="E20:E21"/>
    <mergeCell ref="B20:B21"/>
    <mergeCell ref="A16:B16"/>
    <mergeCell ref="C16:G16"/>
    <mergeCell ref="A17:G17"/>
    <mergeCell ref="A18:G18"/>
    <mergeCell ref="C19:D19"/>
    <mergeCell ref="F19:G19"/>
    <mergeCell ref="A9:E9"/>
    <mergeCell ref="F9:G9"/>
    <mergeCell ref="A6:G6"/>
    <mergeCell ref="A7:D7"/>
    <mergeCell ref="E7:F7"/>
    <mergeCell ref="A8:D8"/>
    <mergeCell ref="E8:F8"/>
    <mergeCell ref="C13:D13"/>
    <mergeCell ref="F13:G13"/>
    <mergeCell ref="A14:G14"/>
    <mergeCell ref="A15:F15"/>
    <mergeCell ref="A10:E10"/>
    <mergeCell ref="F10:G10"/>
    <mergeCell ref="A11:G11"/>
    <mergeCell ref="A12:B12"/>
    <mergeCell ref="C12:D12"/>
    <mergeCell ref="F12:G12"/>
    <mergeCell ref="A13:B13"/>
  </mergeCells>
  <conditionalFormatting sqref="A8 E8">
    <cfRule type="expression" dxfId="123" priority="14">
      <formula>A8 = ""</formula>
    </cfRule>
  </conditionalFormatting>
  <conditionalFormatting sqref="B23:B27">
    <cfRule type="expression" dxfId="122" priority="4">
      <formula xml:space="preserve"> B23 =""</formula>
    </cfRule>
  </conditionalFormatting>
  <conditionalFormatting sqref="C13">
    <cfRule type="expression" dxfId="121" priority="16">
      <formula xml:space="preserve"> E13 =""</formula>
    </cfRule>
  </conditionalFormatting>
  <conditionalFormatting sqref="C22:C25">
    <cfRule type="expression" dxfId="120" priority="10">
      <formula xml:space="preserve"> C22 =""</formula>
    </cfRule>
  </conditionalFormatting>
  <conditionalFormatting sqref="C16:G16">
    <cfRule type="expression" dxfId="119" priority="17">
      <formula xml:space="preserve"> C16 = ""</formula>
    </cfRule>
  </conditionalFormatting>
  <conditionalFormatting sqref="D22:E22 G22 F23:F26">
    <cfRule type="expression" dxfId="118" priority="8">
      <formula xml:space="preserve"> D22 =""</formula>
    </cfRule>
  </conditionalFormatting>
  <conditionalFormatting sqref="D27:E27">
    <cfRule type="expression" dxfId="117" priority="5">
      <formula xml:space="preserve"> D27 =""</formula>
    </cfRule>
  </conditionalFormatting>
  <conditionalFormatting sqref="E12">
    <cfRule type="expression" dxfId="116" priority="20">
      <formula>$A$13&lt;$F$8</formula>
    </cfRule>
  </conditionalFormatting>
  <conditionalFormatting sqref="E30:E32">
    <cfRule type="expression" dxfId="114" priority="1">
      <formula xml:space="preserve"> E30 =""</formula>
    </cfRule>
  </conditionalFormatting>
  <conditionalFormatting sqref="G15">
    <cfRule type="expression" dxfId="113" priority="18">
      <formula>G15 = ""</formula>
    </cfRule>
  </conditionalFormatting>
  <conditionalFormatting sqref="G27">
    <cfRule type="expression" dxfId="112" priority="3">
      <formula xml:space="preserve"> G27 =""</formula>
    </cfRule>
  </conditionalFormatting>
  <dataValidations count="3">
    <dataValidation type="date" allowBlank="1" showInputMessage="1" showErrorMessage="1" sqref="C13:D13" xr:uid="{1308410A-7D37-40BB-B587-3997EAF04B04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3E385BA8-6EEF-4D14-974B-E4BFA1A1E04D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_x000a_" sqref="C19:D19" xr:uid="{65CCE905-CB70-4B9F-8329-3694E01C0AD3}"/>
  </dataValidations>
  <pageMargins left="0.51181102362204722" right="0.51181102362204722" top="0.22222222222222221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15&amp;Xe&amp;X mois
&amp;"Arial,Normal"&amp;11Programme Système de gestion de l'énergie&amp;"Arial,Gras"&amp;12
</oddHeader>
    <oddFooter>&amp;L&amp;"Arial,Normal"&amp;6Formulaire - Demande d'appuis financiers au 15&amp;Xe&amp;X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9C288E25-8129-4C71-A487-EFCCD0747EC8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8ED9E7-FF83-4C7E-8931-4BC9A6E4DC07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0520-63E3-4834-AF5B-62821B8983C3}">
  <sheetPr codeName="Feuil54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baseColWidth="10" defaultColWidth="11.453125" defaultRowHeight="14.5" x14ac:dyDescent="0.35"/>
  <cols>
    <col min="1" max="1" width="16.453125" customWidth="1"/>
    <col min="2" max="2" width="15.7265625" customWidth="1"/>
    <col min="3" max="3" width="18.1796875" customWidth="1"/>
    <col min="4" max="4" width="18" customWidth="1"/>
    <col min="5" max="5" width="16.54296875" style="2" customWidth="1"/>
    <col min="6" max="6" width="21.453125" style="2" customWidth="1"/>
    <col min="7" max="7" width="20.26953125" style="2" customWidth="1"/>
  </cols>
  <sheetData>
    <row r="6" spans="1:7" ht="15" thickBot="1" x14ac:dyDescent="0.4">
      <c r="A6" s="311" t="s">
        <v>71</v>
      </c>
      <c r="B6" s="311"/>
      <c r="C6" s="311"/>
      <c r="D6" s="311"/>
      <c r="E6" s="311"/>
      <c r="F6" s="311"/>
      <c r="G6" s="311"/>
    </row>
    <row r="7" spans="1:7" ht="12" customHeight="1" x14ac:dyDescent="0.35">
      <c r="A7" s="388" t="s">
        <v>1</v>
      </c>
      <c r="B7" s="388"/>
      <c r="C7" s="388"/>
      <c r="D7" s="388"/>
      <c r="E7" s="287" t="s">
        <v>70</v>
      </c>
      <c r="F7" s="287"/>
      <c r="G7" s="62" t="s">
        <v>69</v>
      </c>
    </row>
    <row r="8" spans="1:7" ht="12.65" customHeight="1" x14ac:dyDescent="0.35">
      <c r="A8" s="389">
        <f>'Demande d''admissibilité'!A5</f>
        <v>0</v>
      </c>
      <c r="B8" s="389"/>
      <c r="C8" s="389"/>
      <c r="D8" s="389"/>
      <c r="E8" s="338">
        <f>'Demande d''admissibilité'!J5</f>
        <v>0</v>
      </c>
      <c r="F8" s="338"/>
      <c r="G8" s="69">
        <f>'Onglet Énergir'!C2</f>
        <v>0</v>
      </c>
    </row>
    <row r="9" spans="1:7" ht="12" customHeight="1" x14ac:dyDescent="0.35">
      <c r="A9" s="390" t="s">
        <v>103</v>
      </c>
      <c r="B9" s="390"/>
      <c r="C9" s="390"/>
      <c r="D9" s="390"/>
      <c r="E9" s="390"/>
      <c r="F9" s="282" t="s">
        <v>75</v>
      </c>
      <c r="G9" s="282"/>
    </row>
    <row r="10" spans="1:7" ht="13.5" customHeight="1" x14ac:dyDescent="0.35">
      <c r="A10" s="389">
        <f>'Demande d''admissibilité'!A10</f>
        <v>0</v>
      </c>
      <c r="B10" s="389"/>
      <c r="C10" s="389"/>
      <c r="D10" s="389"/>
      <c r="E10" s="389"/>
      <c r="F10" s="283">
        <f>'Onglet Énergir'!C3</f>
        <v>0</v>
      </c>
      <c r="G10" s="283"/>
    </row>
    <row r="11" spans="1:7" ht="21.65" customHeight="1" thickBot="1" x14ac:dyDescent="0.4">
      <c r="A11" s="385" t="s">
        <v>176</v>
      </c>
      <c r="B11" s="385"/>
      <c r="C11" s="385"/>
      <c r="D11" s="385"/>
      <c r="E11" s="385"/>
      <c r="F11" s="385"/>
      <c r="G11" s="385"/>
    </row>
    <row r="12" spans="1:7" ht="12.25" customHeight="1" x14ac:dyDescent="0.35">
      <c r="A12" s="410" t="s">
        <v>56</v>
      </c>
      <c r="B12" s="410"/>
      <c r="C12" s="410" t="s">
        <v>57</v>
      </c>
      <c r="D12" s="410"/>
      <c r="E12" s="190"/>
      <c r="F12" s="331" t="s">
        <v>130</v>
      </c>
      <c r="G12" s="332"/>
    </row>
    <row r="13" spans="1:7" ht="14.15" customHeight="1" x14ac:dyDescent="0.35">
      <c r="A13" s="411">
        <f>'Mois 15'!C13</f>
        <v>0</v>
      </c>
      <c r="B13" s="411"/>
      <c r="C13" s="412"/>
      <c r="D13" s="412"/>
      <c r="E13" s="39"/>
      <c r="F13" s="333">
        <f>IF(G8&lt;&gt;0,EDATE(G8,27),0)</f>
        <v>0</v>
      </c>
      <c r="G13" s="334"/>
    </row>
    <row r="14" spans="1:7" ht="21.65" customHeight="1" thickBot="1" x14ac:dyDescent="0.4">
      <c r="A14" s="409" t="s">
        <v>174</v>
      </c>
      <c r="B14" s="409"/>
      <c r="C14" s="409"/>
      <c r="D14" s="409"/>
      <c r="E14" s="409"/>
      <c r="F14" s="409"/>
      <c r="G14" s="409"/>
    </row>
    <row r="15" spans="1:7" ht="21" customHeight="1" x14ac:dyDescent="0.35">
      <c r="A15" s="387" t="s">
        <v>190</v>
      </c>
      <c r="B15" s="387"/>
      <c r="C15" s="387"/>
      <c r="D15" s="387"/>
      <c r="E15" s="387"/>
      <c r="F15" s="387"/>
      <c r="G15" s="21" t="s">
        <v>11</v>
      </c>
    </row>
    <row r="16" spans="1:7" ht="21" customHeight="1" x14ac:dyDescent="0.35">
      <c r="A16" s="337" t="s">
        <v>55</v>
      </c>
      <c r="B16" s="337"/>
      <c r="C16" s="391"/>
      <c r="D16" s="391"/>
      <c r="E16" s="391"/>
      <c r="F16" s="391"/>
      <c r="G16" s="391"/>
    </row>
    <row r="17" spans="1:7" ht="4.1500000000000004" customHeight="1" x14ac:dyDescent="0.35">
      <c r="A17" s="400"/>
      <c r="B17" s="400"/>
      <c r="C17" s="400"/>
      <c r="D17" s="400"/>
      <c r="E17" s="400"/>
      <c r="F17" s="400"/>
      <c r="G17" s="400"/>
    </row>
    <row r="18" spans="1:7" ht="16.149999999999999" customHeight="1" thickBot="1" x14ac:dyDescent="0.4">
      <c r="A18" s="198" t="s">
        <v>177</v>
      </c>
      <c r="B18" s="198"/>
      <c r="C18" s="198"/>
      <c r="D18" s="198"/>
      <c r="E18" s="198"/>
      <c r="F18" s="198"/>
      <c r="G18" s="198"/>
    </row>
    <row r="19" spans="1:7" ht="12" customHeight="1" x14ac:dyDescent="0.35">
      <c r="A19" s="101"/>
      <c r="B19" s="102"/>
      <c r="C19" s="460" t="e" vm="2">
        <v>#VALUE!</v>
      </c>
      <c r="D19" s="460"/>
      <c r="E19" s="102"/>
      <c r="F19" s="401"/>
      <c r="G19" s="401"/>
    </row>
    <row r="20" spans="1:7" ht="22.5" customHeight="1" x14ac:dyDescent="0.35">
      <c r="A20" s="167"/>
      <c r="B20" s="376" t="s">
        <v>104</v>
      </c>
      <c r="C20" s="372" t="s">
        <v>162</v>
      </c>
      <c r="D20" s="373"/>
      <c r="E20" s="376" t="s">
        <v>188</v>
      </c>
      <c r="F20" s="372" t="s">
        <v>164</v>
      </c>
      <c r="G20" s="405"/>
    </row>
    <row r="21" spans="1:7" ht="18" customHeight="1" x14ac:dyDescent="0.35">
      <c r="A21" s="103"/>
      <c r="B21" s="376"/>
      <c r="C21" s="374"/>
      <c r="D21" s="375"/>
      <c r="E21" s="376"/>
      <c r="F21" s="374"/>
      <c r="G21" s="406"/>
    </row>
    <row r="22" spans="1:7" ht="17.25" customHeight="1" x14ac:dyDescent="0.35">
      <c r="A22" s="76" t="s">
        <v>72</v>
      </c>
      <c r="B22" s="181"/>
      <c r="C22" s="180">
        <f>'Mois 15'!F22</f>
        <v>0</v>
      </c>
      <c r="D22" s="403">
        <f>'Mois 15'!G22</f>
        <v>175000</v>
      </c>
      <c r="E22" s="403">
        <f>IF(G15="non",MIN(SUM(MIN(0.75*B23,C23),MIN(0.75*B24,C24),MIN(0.75*B22,C22),MIN(0.75*B25,C25),MIN(0.75*B26,'Paramètres programme'!D35,C26)),D22),0)</f>
        <v>0</v>
      </c>
      <c r="F22" s="181">
        <v>0</v>
      </c>
      <c r="G22" s="403">
        <f>D22-MIN(D22,E22)</f>
        <v>175000</v>
      </c>
    </row>
    <row r="23" spans="1:7" ht="17.25" customHeight="1" x14ac:dyDescent="0.35">
      <c r="A23" s="76" t="s">
        <v>58</v>
      </c>
      <c r="B23" s="179"/>
      <c r="C23" s="180">
        <f>'Mois 15'!F23</f>
        <v>70000</v>
      </c>
      <c r="D23" s="403"/>
      <c r="E23" s="403"/>
      <c r="F23" s="180">
        <f>C23-MIN(C23,B23*0.75)</f>
        <v>70000</v>
      </c>
      <c r="G23" s="403"/>
    </row>
    <row r="24" spans="1:7" ht="17.25" customHeight="1" x14ac:dyDescent="0.35">
      <c r="A24" s="76" t="s">
        <v>59</v>
      </c>
      <c r="B24" s="179"/>
      <c r="C24" s="180">
        <f>'Mois 15'!F24</f>
        <v>70000</v>
      </c>
      <c r="D24" s="403"/>
      <c r="E24" s="403"/>
      <c r="F24" s="180">
        <f>C24-MIN(C24,B24*0.75)</f>
        <v>70000</v>
      </c>
      <c r="G24" s="403"/>
    </row>
    <row r="25" spans="1:7" ht="17.25" customHeight="1" x14ac:dyDescent="0.35">
      <c r="A25" s="76" t="s">
        <v>60</v>
      </c>
      <c r="B25" s="179"/>
      <c r="C25" s="180">
        <f>'Mois 15'!F25</f>
        <v>25000</v>
      </c>
      <c r="D25" s="403"/>
      <c r="E25" s="403"/>
      <c r="F25" s="180">
        <f>C25-MIN(C25,B25*0.75)</f>
        <v>25000</v>
      </c>
      <c r="G25" s="403"/>
    </row>
    <row r="26" spans="1:7" ht="17.25" customHeight="1" x14ac:dyDescent="0.35">
      <c r="A26" s="77" t="s">
        <v>61</v>
      </c>
      <c r="B26" s="189"/>
      <c r="C26" s="185">
        <f>'Mois 15'!F26</f>
        <v>25000</v>
      </c>
      <c r="D26" s="423"/>
      <c r="E26" s="423"/>
      <c r="F26" s="185">
        <f>C26-MIN(C26,'Paramètres programme'!D35,B26*0.75)</f>
        <v>25000</v>
      </c>
      <c r="G26" s="403"/>
    </row>
    <row r="27" spans="1:7" ht="17.25" customHeight="1" x14ac:dyDescent="0.35">
      <c r="A27" s="78" t="s">
        <v>54</v>
      </c>
      <c r="B27" s="184">
        <f>SUM(B22:B26)</f>
        <v>0</v>
      </c>
      <c r="C27" s="187"/>
      <c r="D27" s="184">
        <f>SUM(D22:D26)</f>
        <v>175000</v>
      </c>
      <c r="E27" s="184">
        <f>SUM(E22:E26)</f>
        <v>0</v>
      </c>
      <c r="F27" s="187"/>
      <c r="G27" s="188">
        <f>SUM(G22:G26)</f>
        <v>175000</v>
      </c>
    </row>
    <row r="28" spans="1:7" ht="17.25" customHeight="1" x14ac:dyDescent="0.35">
      <c r="A28" s="172" t="s">
        <v>165</v>
      </c>
      <c r="B28" s="422" t="str">
        <f xml:space="preserve"> "L'aide financière maximale annuelle pouvant être octroyée pour le Mesurage et Vérification est de " &amp; ROUND('Paramètres programme'!D35,0) &amp; "$"</f>
        <v>L'aide financière maximale annuelle pouvant être octroyée pour le Mesurage et Vérification est de 5000$</v>
      </c>
      <c r="C28" s="422"/>
      <c r="D28" s="422"/>
      <c r="E28" s="422"/>
      <c r="F28" s="422"/>
      <c r="G28" s="422"/>
    </row>
    <row r="29" spans="1:7" ht="21.65" customHeight="1" thickBot="1" x14ac:dyDescent="0.4">
      <c r="A29" s="392" t="s">
        <v>170</v>
      </c>
      <c r="B29" s="392"/>
      <c r="C29" s="392"/>
      <c r="D29" s="392"/>
      <c r="E29" s="392"/>
      <c r="F29" s="392"/>
      <c r="G29" s="392"/>
    </row>
    <row r="30" spans="1:7" s="3" customFormat="1" ht="18" customHeight="1" x14ac:dyDescent="0.35">
      <c r="A30" s="397" t="s">
        <v>171</v>
      </c>
      <c r="B30" s="397"/>
      <c r="C30" s="397"/>
      <c r="D30" s="397"/>
      <c r="E30" s="79">
        <f>'Mois 15'!E32</f>
        <v>0</v>
      </c>
      <c r="F30" s="407" t="s">
        <v>118</v>
      </c>
      <c r="G30" s="407"/>
    </row>
    <row r="31" spans="1:7" ht="21" customHeight="1" x14ac:dyDescent="0.35">
      <c r="A31" s="394" t="s">
        <v>166</v>
      </c>
      <c r="B31" s="394"/>
      <c r="C31" s="394"/>
      <c r="D31" s="394"/>
      <c r="E31" s="79">
        <f>IF(E27&gt;E30,E27-E30,0)</f>
        <v>0</v>
      </c>
      <c r="F31" s="407" t="s">
        <v>119</v>
      </c>
      <c r="G31" s="407"/>
    </row>
    <row r="32" spans="1:7" s="3" customFormat="1" ht="18" customHeight="1" x14ac:dyDescent="0.35">
      <c r="A32" s="397" t="s">
        <v>172</v>
      </c>
      <c r="B32" s="398"/>
      <c r="C32" s="398"/>
      <c r="D32" s="399"/>
      <c r="E32" s="173">
        <f>IF(E31&gt;0,0,E30-E27)</f>
        <v>0</v>
      </c>
      <c r="F32" s="407" t="s">
        <v>120</v>
      </c>
      <c r="G32" s="408"/>
    </row>
  </sheetData>
  <sheetProtection algorithmName="SHA-512" hashValue="Hnqs8OALHYg9c1LORy1kkDOuEe19kPwSB35A2MXuSsRiiLvLlnQ4XYtvwP75610mWHhfxJmLgkFBajxAY9SDEQ==" saltValue="IC1PATerYXy8LZ4N1mz4RQ==" spinCount="100000" sheet="1" formatRows="0" selectLockedCells="1"/>
  <mergeCells count="39">
    <mergeCell ref="C20:D21"/>
    <mergeCell ref="F20:G21"/>
    <mergeCell ref="F32:G32"/>
    <mergeCell ref="A32:D32"/>
    <mergeCell ref="B28:G28"/>
    <mergeCell ref="A31:D31"/>
    <mergeCell ref="F31:G31"/>
    <mergeCell ref="A29:G29"/>
    <mergeCell ref="A30:D30"/>
    <mergeCell ref="F30:G30"/>
    <mergeCell ref="D22:D26"/>
    <mergeCell ref="E22:E26"/>
    <mergeCell ref="G22:G26"/>
    <mergeCell ref="B20:B21"/>
    <mergeCell ref="E20:E21"/>
    <mergeCell ref="A16:B16"/>
    <mergeCell ref="C16:G16"/>
    <mergeCell ref="A17:G17"/>
    <mergeCell ref="A18:G18"/>
    <mergeCell ref="C19:D19"/>
    <mergeCell ref="F19:G19"/>
    <mergeCell ref="A9:E9"/>
    <mergeCell ref="F9:G9"/>
    <mergeCell ref="A6:G6"/>
    <mergeCell ref="A7:D7"/>
    <mergeCell ref="E7:F7"/>
    <mergeCell ref="A8:D8"/>
    <mergeCell ref="E8:F8"/>
    <mergeCell ref="C13:D13"/>
    <mergeCell ref="F13:G13"/>
    <mergeCell ref="A14:G14"/>
    <mergeCell ref="A15:F15"/>
    <mergeCell ref="A10:E10"/>
    <mergeCell ref="F10:G10"/>
    <mergeCell ref="A11:G11"/>
    <mergeCell ref="A12:B12"/>
    <mergeCell ref="C12:D12"/>
    <mergeCell ref="F12:G12"/>
    <mergeCell ref="A13:B13"/>
  </mergeCells>
  <conditionalFormatting sqref="A8 E8">
    <cfRule type="expression" dxfId="111" priority="15">
      <formula>A8 = ""</formula>
    </cfRule>
  </conditionalFormatting>
  <conditionalFormatting sqref="B23:B27">
    <cfRule type="expression" dxfId="110" priority="3">
      <formula xml:space="preserve"> B23 =""</formula>
    </cfRule>
  </conditionalFormatting>
  <conditionalFormatting sqref="C13">
    <cfRule type="expression" dxfId="109" priority="17">
      <formula xml:space="preserve"> E13 =""</formula>
    </cfRule>
  </conditionalFormatting>
  <conditionalFormatting sqref="C22:C25">
    <cfRule type="expression" dxfId="108" priority="11">
      <formula xml:space="preserve"> C22 =""</formula>
    </cfRule>
  </conditionalFormatting>
  <conditionalFormatting sqref="C16:G16">
    <cfRule type="expression" dxfId="107" priority="18">
      <formula xml:space="preserve"> C16 = ""</formula>
    </cfRule>
  </conditionalFormatting>
  <conditionalFormatting sqref="D22:E22 G22 F23:F25">
    <cfRule type="expression" dxfId="106" priority="9">
      <formula xml:space="preserve"> D22 =""</formula>
    </cfRule>
  </conditionalFormatting>
  <conditionalFormatting sqref="D27:E27">
    <cfRule type="expression" dxfId="105" priority="6">
      <formula xml:space="preserve"> D27 =""</formula>
    </cfRule>
  </conditionalFormatting>
  <conditionalFormatting sqref="E12">
    <cfRule type="expression" dxfId="104" priority="21">
      <formula>$A$13&lt;$F$8</formula>
    </cfRule>
  </conditionalFormatting>
  <conditionalFormatting sqref="E30:E32">
    <cfRule type="expression" dxfId="102" priority="1">
      <formula xml:space="preserve"> E30 =""</formula>
    </cfRule>
  </conditionalFormatting>
  <conditionalFormatting sqref="F26">
    <cfRule type="cellIs" dxfId="101" priority="13" operator="equal">
      <formula>0</formula>
    </cfRule>
  </conditionalFormatting>
  <conditionalFormatting sqref="G15">
    <cfRule type="expression" dxfId="100" priority="19">
      <formula>G15 = ""</formula>
    </cfRule>
  </conditionalFormatting>
  <conditionalFormatting sqref="G27">
    <cfRule type="expression" dxfId="99" priority="4">
      <formula xml:space="preserve"> G27 =""</formula>
    </cfRule>
  </conditionalFormatting>
  <dataValidations count="3">
    <dataValidation type="date" allowBlank="1" showInputMessage="1" showErrorMessage="1" sqref="C13:D13" xr:uid="{B8B264DF-2B00-4648-ACF7-30EBEDA4BDF6}">
      <formula1>45658</formula1>
      <formula2>54789</formula2>
    </dataValidation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" xr:uid="{0AC71726-4D0E-4531-9840-3648A13BF902}"/>
    <dataValidation allowBlank="1" showInputMessage="1" showErrorMessage="1" promptTitle="Note :" prompt="Les aides financières maximales tiennent compte des aides financières versées dans la cadre du programme précédent d'Énergir - Système de Gestion de l'Énergie._x000a__x000a_" sqref="C19:D19" xr:uid="{5EE135C4-04D0-4A5A-B48E-D194012C2418}"/>
  </dataValidations>
  <pageMargins left="0.51181102362204722" right="0.51181102362204722" top="0.2013888888888889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27&amp;Xe&amp;X mois
&amp;"Arial,Normal"&amp;11Programme Système de gestion de l'énergie&amp;"Arial,Gras"&amp;12
</oddHeader>
    <oddFooter>&amp;L&amp;"Arial,Normal"&amp;6Formulaire - Demande d'appuis financiers au 27&amp;Xe&amp;X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BC6BB0E7-D4F2-43CD-8DEA-3FA987C310F3}">
            <xm:f>AND('Demande d''admissibilité'!$C$19="oui",$A$13&lt;'Demande d''admissibilité'!$J$19)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044750-2612-4C83-BDC3-F1C5036E6B83}">
          <x14:formula1>
            <xm:f>'Paramètres programme'!$B$4:$B$5</xm:f>
          </x14:formula1>
          <xm:sqref>G15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13E5A71A94B49B3B16499CDFC7282" ma:contentTypeVersion="20" ma:contentTypeDescription="Crée un document." ma:contentTypeScope="" ma:versionID="3994013c792d28a2879a3ed1b7b01e0a">
  <xsd:schema xmlns:xsd="http://www.w3.org/2001/XMLSchema" xmlns:xs="http://www.w3.org/2001/XMLSchema" xmlns:p="http://schemas.microsoft.com/office/2006/metadata/properties" xmlns:ns2="7e1c80ea-c743-4cf7-a32c-1f88dbcdb249" xmlns:ns3="dab767a1-a104-4ebe-9469-2ade88eccaed" targetNamespace="http://schemas.microsoft.com/office/2006/metadata/properties" ma:root="true" ma:fieldsID="77f6e9fa41078ff6f0aa360c984d126d" ns2:_="" ns3:_="">
    <xsd:import namespace="7e1c80ea-c743-4cf7-a32c-1f88dbcdb249"/>
    <xsd:import namespace="dab767a1-a104-4ebe-9469-2ade88ecca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choixouproposition" minOccurs="0"/>
                <xsd:element ref="ns2:lcf76f155ced4ddcb4097134ff3c332f" minOccurs="0"/>
                <xsd:element ref="ns3:TaxCatchAll" minOccurs="0"/>
                <xsd:element ref="ns2:Statutder_x00e9_vis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c80ea-c743-4cf7-a32c-1f88dbcdb2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choixouproposition" ma:index="20" nillable="true" ma:displayName="choix ou proposition" ma:default="1" ma:format="Dropdown" ma:internalName="choixouproposition">
      <xsd:simpleType>
        <xsd:restriction base="dms:Boolea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060fd4b1-590a-4863-a642-a3a7f8f6c1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tutder_x00e9_vision" ma:index="24" nillable="true" ma:displayName="Priorité de MAJ" ma:format="Dropdown" ma:internalName="Statutder_x00e9_vision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767a1-a104-4ebe-9469-2ade88eccae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6d8c36b-09df-4230-a1a6-ae879358cd9a}" ma:internalName="TaxCatchAll" ma:showField="CatchAllData" ma:web="dab767a1-a104-4ebe-9469-2ade88ecca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ab767a1-a104-4ebe-9469-2ade88eccaed" xsi:nil="true"/>
    <Statutder_x00e9_vision xmlns="7e1c80ea-c743-4cf7-a32c-1f88dbcdb249" xsi:nil="true"/>
    <choixouproposition xmlns="7e1c80ea-c743-4cf7-a32c-1f88dbcdb249">true</choixouproposition>
    <lcf76f155ced4ddcb4097134ff3c332f xmlns="7e1c80ea-c743-4cf7-a32c-1f88dbcdb24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DC9A8B-980C-4BE7-B2D1-463065AD130F}"/>
</file>

<file path=customXml/itemProps2.xml><?xml version="1.0" encoding="utf-8"?>
<ds:datastoreItem xmlns:ds="http://schemas.openxmlformats.org/officeDocument/2006/customXml" ds:itemID="{07109833-9B7A-4AC4-B678-9A3AD3FC2316}">
  <ds:schemaRefs>
    <ds:schemaRef ds:uri="http://www.w3.org/XML/1998/namespace"/>
    <ds:schemaRef ds:uri="http://schemas.microsoft.com/office/2006/metadata/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671e4ae-b606-4664-94ca-33f4e1ee5c4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7F37D59-DA7E-426E-B3A1-8E86507BE60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af313ef-8edb-402d-b576-47820579b2e0}" enabled="1" method="Standard" siteId="{f40a10f0-50ee-4880-9a37-6e1dd4ac2ff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18</vt:i4>
      </vt:variant>
    </vt:vector>
  </HeadingPairs>
  <TitlesOfParts>
    <vt:vector size="18" baseType="lpstr">
      <vt:lpstr>Onglet Énergir</vt:lpstr>
      <vt:lpstr>Demande d'admissibilité</vt:lpstr>
      <vt:lpstr>Paramètres programme</vt:lpstr>
      <vt:lpstr>Sommaire</vt:lpstr>
      <vt:lpstr>Anticipé</vt:lpstr>
      <vt:lpstr>Mois 3</vt:lpstr>
      <vt:lpstr>Mois 9</vt:lpstr>
      <vt:lpstr>Mois 15</vt:lpstr>
      <vt:lpstr>Mois 27</vt:lpstr>
      <vt:lpstr>Mois 39</vt:lpstr>
      <vt:lpstr>Mois 51</vt:lpstr>
      <vt:lpstr>Mois 63</vt:lpstr>
      <vt:lpstr>Mois 75</vt:lpstr>
      <vt:lpstr>Perfo. - 1</vt:lpstr>
      <vt:lpstr>Perfo. - 2</vt:lpstr>
      <vt:lpstr>Perfo. - 3</vt:lpstr>
      <vt:lpstr>Perfo. - 4</vt:lpstr>
      <vt:lpstr>Perfo. - 5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2026-02-16T22:48:22Z</dcterms:created>
  <dcterms:modified xsi:type="dcterms:W3CDTF">2026-02-25T16:57:13Z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0x010100CCF13E5A71A94B49B3B16499CDFC7282</vt:lpwstr>
  </property>
</Properties>
</file>