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/>
  <xr:revisionPtr revIDLastSave="2187" documentId="13_ncr:1_{A79A95E7-8EE6-4BA5-840D-8DD2EF33499E}" xr6:coauthVersionLast="47" xr6:coauthVersionMax="47" xr10:uidLastSave="{DB3C0967-01C8-4E49-B777-36AD49544121}"/>
  <workbookProtection workbookAlgorithmName="SHA-512" workbookHashValue="omj9ygm24Y+HOC+WCoTSuQf+owUBW+5wc6oTh/4UvsYqEiz6ySJWK4/MpYFXm7s/Jze39Am6PEULh89TT0gR+w==" workbookSaltValue="cjDsDWzU0PVlNW+n/vamxQ==" workbookSpinCount="100000" lockStructure="1"/>
  <bookViews>
    <workbookView xWindow="-44265" yWindow="-1965" windowWidth="32730" windowHeight="20145" tabRatio="916" firstSheet="1" activeTab="5" xr2:uid="{021FC290-59C4-4EA6-9F3D-860B77621B58}"/>
  </bookViews>
  <sheets>
    <sheet name="Onglet Énergir" sheetId="18" state="hidden" r:id="rId1"/>
    <sheet name="Demande d'admissibilité" sheetId="1" r:id="rId2"/>
    <sheet name="Paramètres programme" sheetId="21" state="hidden" r:id="rId3"/>
    <sheet name="Sommaire" sheetId="28" r:id="rId4"/>
    <sheet name="Anticipé" sheetId="44" r:id="rId5"/>
    <sheet name="Mois 3" sheetId="10" r:id="rId6"/>
    <sheet name="Mois 9" sheetId="57" r:id="rId7"/>
    <sheet name="Mois 15" sheetId="58" r:id="rId8"/>
    <sheet name="Mois 27" sheetId="59" r:id="rId9"/>
    <sheet name="Mois 39" sheetId="60" r:id="rId10"/>
    <sheet name="Mois 51" sheetId="61" r:id="rId11"/>
    <sheet name="Mois 63" sheetId="62" r:id="rId12"/>
    <sheet name="Mois 75" sheetId="63" r:id="rId13"/>
    <sheet name="Perfo. - 1" sheetId="16" r:id="rId14"/>
    <sheet name="Perfo. - 2" sheetId="53" r:id="rId15"/>
    <sheet name="Perfo. - 3" sheetId="54" r:id="rId16"/>
    <sheet name="Perfo. - 4" sheetId="55" r:id="rId17"/>
    <sheet name="Perfo. - 5" sheetId="56" r:id="rId18"/>
  </sheets>
  <externalReferences>
    <externalReference r:id="rId19"/>
  </externalReferences>
  <definedNames>
    <definedName name="MaxConsult">[1]RefMenu!$F$33</definedName>
    <definedName name="MaxDiag">[1]RefMenu!$F$30</definedName>
    <definedName name="MaxImplant">[1]RefMenu!$F$34</definedName>
    <definedName name="MaxMVAn">[1]RefMenu!$F$36</definedName>
    <definedName name="MaxMVTotal">[1]RefMenu!$F$37</definedName>
    <definedName name="MaxSGE">[1]RefMenu!$F$31</definedName>
    <definedName name="MaxSIGE">[1]RefMenu!$F$32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0" l="1"/>
  <c r="C32" i="18" l="1"/>
  <c r="C31" i="18"/>
  <c r="C30" i="18"/>
  <c r="C29" i="18"/>
  <c r="C28" i="18"/>
  <c r="C26" i="18"/>
  <c r="C27" i="18"/>
  <c r="G20" i="53" l="1" a="1"/>
  <c r="G20" i="53" s="1"/>
  <c r="G20" i="16"/>
  <c r="C8" i="18"/>
  <c r="C7" i="18"/>
  <c r="C10" i="18" l="1"/>
  <c r="C9" i="18"/>
  <c r="C61" i="44"/>
  <c r="C60" i="44"/>
  <c r="C11" i="18" l="1"/>
  <c r="D30" i="21"/>
  <c r="G19" i="56" a="1"/>
  <c r="G19" i="56" s="1"/>
  <c r="G19" i="55" a="1"/>
  <c r="G19" i="55" s="1"/>
  <c r="G19" i="54" a="1"/>
  <c r="G19" i="54" s="1"/>
  <c r="G19" i="53" a="1"/>
  <c r="G19" i="53" s="1"/>
  <c r="G19" i="16" a="1"/>
  <c r="G19" i="16" s="1"/>
  <c r="D19" i="18"/>
  <c r="E59" i="44"/>
  <c r="E37" i="21" l="1"/>
  <c r="E67" i="44" s="1"/>
  <c r="E30" i="21"/>
  <c r="D31" i="21"/>
  <c r="E31" i="21" s="1"/>
  <c r="D32" i="21"/>
  <c r="E32" i="21" s="1"/>
  <c r="D33" i="21"/>
  <c r="E33" i="21" s="1"/>
  <c r="D34" i="21"/>
  <c r="E34" i="21" s="1"/>
  <c r="D35" i="21"/>
  <c r="E35" i="21" s="1"/>
  <c r="D36" i="21"/>
  <c r="E36" i="21" s="1"/>
  <c r="B28" i="60" l="1"/>
  <c r="B28" i="58"/>
  <c r="B28" i="10"/>
  <c r="B28" i="59"/>
  <c r="B28" i="57"/>
  <c r="B28" i="62"/>
  <c r="B28" i="61"/>
  <c r="B28" i="63"/>
  <c r="D63" i="44"/>
  <c r="C26" i="10"/>
  <c r="C25" i="10"/>
  <c r="F25" i="10" s="1"/>
  <c r="D62" i="44"/>
  <c r="C23" i="10"/>
  <c r="D60" i="44"/>
  <c r="C24" i="10"/>
  <c r="F24" i="10" s="1"/>
  <c r="D61" i="44"/>
  <c r="C22" i="10"/>
  <c r="D59" i="44"/>
  <c r="E22" i="10" l="1"/>
  <c r="F23" i="10"/>
  <c r="F26" i="10"/>
  <c r="C26" i="57" s="1"/>
  <c r="F26" i="57" s="1"/>
  <c r="C26" i="58" s="1"/>
  <c r="F26" i="58" s="1"/>
  <c r="C26" i="59" s="1"/>
  <c r="F26" i="59" s="1"/>
  <c r="C26" i="60" s="1"/>
  <c r="F26" i="60" s="1"/>
  <c r="E64" i="44"/>
  <c r="C63" i="44"/>
  <c r="C62" i="44"/>
  <c r="C59" i="44"/>
  <c r="F59" i="44" l="1"/>
  <c r="F64" i="44" s="1"/>
  <c r="E68" i="44" s="1"/>
  <c r="B19" i="28" s="1"/>
  <c r="C26" i="61"/>
  <c r="F26" i="61" s="1"/>
  <c r="E27" i="10"/>
  <c r="G22" i="10"/>
  <c r="C64" i="44"/>
  <c r="J50" i="44"/>
  <c r="C26" i="62" l="1"/>
  <c r="F26" i="62" s="1"/>
  <c r="C26" i="63" s="1"/>
  <c r="E22" i="63" s="1"/>
  <c r="F10" i="63" l="1"/>
  <c r="F10" i="62"/>
  <c r="F10" i="61"/>
  <c r="F10" i="60"/>
  <c r="F10" i="59"/>
  <c r="F10" i="58"/>
  <c r="F10" i="57"/>
  <c r="F10" i="10"/>
  <c r="J12" i="28"/>
  <c r="J13" i="28"/>
  <c r="J14" i="28"/>
  <c r="J15" i="28"/>
  <c r="I12" i="28"/>
  <c r="I13" i="28"/>
  <c r="I14" i="28"/>
  <c r="I15" i="28"/>
  <c r="H12" i="28"/>
  <c r="H13" i="28"/>
  <c r="H14" i="28"/>
  <c r="H15" i="28"/>
  <c r="G12" i="28"/>
  <c r="G13" i="28"/>
  <c r="G14" i="28"/>
  <c r="G15" i="28"/>
  <c r="F12" i="28"/>
  <c r="F13" i="28"/>
  <c r="F14" i="28"/>
  <c r="F15" i="28"/>
  <c r="E12" i="28"/>
  <c r="E13" i="28"/>
  <c r="E14" i="28"/>
  <c r="E15" i="28"/>
  <c r="D12" i="28"/>
  <c r="D13" i="28"/>
  <c r="D14" i="28"/>
  <c r="D15" i="28"/>
  <c r="J11" i="28"/>
  <c r="I11" i="28"/>
  <c r="H11" i="28"/>
  <c r="G11" i="28"/>
  <c r="F11" i="28"/>
  <c r="E11" i="28"/>
  <c r="D11" i="28"/>
  <c r="C12" i="28"/>
  <c r="C13" i="28"/>
  <c r="C14" i="28"/>
  <c r="C15" i="28"/>
  <c r="C11" i="28"/>
  <c r="G2" i="1"/>
  <c r="J2" i="1"/>
  <c r="G16" i="28" l="1"/>
  <c r="I16" i="28"/>
  <c r="F16" i="28"/>
  <c r="D16" i="28"/>
  <c r="J16" i="28"/>
  <c r="H16" i="28"/>
  <c r="E16" i="28"/>
  <c r="K15" i="28"/>
  <c r="K14" i="28"/>
  <c r="K13" i="28"/>
  <c r="K12" i="28"/>
  <c r="K11" i="28"/>
  <c r="C16" i="28"/>
  <c r="K16" i="28" l="1"/>
  <c r="D22" i="63"/>
  <c r="C25" i="63"/>
  <c r="C24" i="63"/>
  <c r="C23" i="63"/>
  <c r="C22" i="63"/>
  <c r="G22" i="63"/>
  <c r="A13" i="63"/>
  <c r="B27" i="63"/>
  <c r="A10" i="63"/>
  <c r="G8" i="63"/>
  <c r="E8" i="63"/>
  <c r="A8" i="63"/>
  <c r="C22" i="62"/>
  <c r="A13" i="62"/>
  <c r="B27" i="62"/>
  <c r="A10" i="62"/>
  <c r="G8" i="62"/>
  <c r="E8" i="62"/>
  <c r="A8" i="62"/>
  <c r="C22" i="61"/>
  <c r="A13" i="61"/>
  <c r="B27" i="61"/>
  <c r="A10" i="61"/>
  <c r="G8" i="61"/>
  <c r="E8" i="61"/>
  <c r="A8" i="61"/>
  <c r="C22" i="60"/>
  <c r="A13" i="60"/>
  <c r="B27" i="60"/>
  <c r="A10" i="60"/>
  <c r="G8" i="60"/>
  <c r="E8" i="60"/>
  <c r="A8" i="60"/>
  <c r="C22" i="59"/>
  <c r="A13" i="58"/>
  <c r="A13" i="59"/>
  <c r="B27" i="59"/>
  <c r="A10" i="59"/>
  <c r="G8" i="59"/>
  <c r="E8" i="59"/>
  <c r="A8" i="59"/>
  <c r="C22" i="58"/>
  <c r="B27" i="58"/>
  <c r="A10" i="58"/>
  <c r="G8" i="58"/>
  <c r="E8" i="58"/>
  <c r="A8" i="58"/>
  <c r="F13" i="62" l="1"/>
  <c r="I9" i="28" s="1"/>
  <c r="F13" i="63"/>
  <c r="J9" i="28" s="1"/>
  <c r="F13" i="60"/>
  <c r="G9" i="28" s="1"/>
  <c r="F13" i="59"/>
  <c r="F9" i="28" s="1"/>
  <c r="F13" i="61"/>
  <c r="H9" i="28" s="1"/>
  <c r="F13" i="58"/>
  <c r="E9" i="28" s="1"/>
  <c r="C22" i="57" l="1"/>
  <c r="B27" i="57"/>
  <c r="A13" i="57"/>
  <c r="A10" i="57"/>
  <c r="G8" i="57"/>
  <c r="F13" i="57" s="1"/>
  <c r="E8" i="57"/>
  <c r="A8" i="57"/>
  <c r="D9" i="28" l="1"/>
  <c r="G8" i="56"/>
  <c r="G8" i="55"/>
  <c r="G8" i="54"/>
  <c r="G8" i="53"/>
  <c r="G8" i="16"/>
  <c r="C13" i="16"/>
  <c r="A13" i="53" s="1"/>
  <c r="C13" i="53" s="1"/>
  <c r="A13" i="54" s="1"/>
  <c r="C13" i="54" s="1"/>
  <c r="A13" i="55" s="1"/>
  <c r="C13" i="55" s="1"/>
  <c r="G8" i="10"/>
  <c r="F13" i="10" s="1"/>
  <c r="J8" i="44"/>
  <c r="B28" i="28"/>
  <c r="B27" i="28"/>
  <c r="B26" i="28"/>
  <c r="B25" i="28"/>
  <c r="B24" i="28"/>
  <c r="I13" i="44" l="1"/>
  <c r="B9" i="28" s="1"/>
  <c r="J3" i="28"/>
  <c r="H3" i="28"/>
  <c r="G22" i="16" l="1"/>
  <c r="F28" i="28"/>
  <c r="F27" i="28"/>
  <c r="F26" i="28"/>
  <c r="F25" i="28"/>
  <c r="G22" i="56"/>
  <c r="G10" i="56"/>
  <c r="A10" i="56"/>
  <c r="F8" i="56"/>
  <c r="A8" i="56"/>
  <c r="G22" i="55"/>
  <c r="G10" i="55"/>
  <c r="A10" i="55"/>
  <c r="F8" i="55"/>
  <c r="A8" i="55"/>
  <c r="G22" i="54"/>
  <c r="G10" i="54"/>
  <c r="A10" i="54"/>
  <c r="F8" i="54"/>
  <c r="A8" i="54"/>
  <c r="G22" i="53"/>
  <c r="G10" i="53"/>
  <c r="A10" i="53"/>
  <c r="F8" i="53"/>
  <c r="A8" i="53"/>
  <c r="A10" i="10" l="1"/>
  <c r="A13" i="10"/>
  <c r="E8" i="10"/>
  <c r="A8" i="10"/>
  <c r="G10" i="16"/>
  <c r="A10" i="16"/>
  <c r="F8" i="16"/>
  <c r="A8" i="16"/>
  <c r="A5" i="28"/>
  <c r="J5" i="28"/>
  <c r="A3" i="28"/>
  <c r="G21" i="16" l="1"/>
  <c r="J10" i="44"/>
  <c r="A10" i="44"/>
  <c r="H8" i="44"/>
  <c r="A8" i="44"/>
  <c r="E31" i="10"/>
  <c r="E32" i="10" s="1"/>
  <c r="C9" i="28"/>
  <c r="G21" i="53" l="1"/>
  <c r="G20" i="54" s="1" a="1"/>
  <c r="G20" i="54" s="1"/>
  <c r="G21" i="54" s="1"/>
  <c r="H25" i="28" l="1"/>
  <c r="G20" i="55" a="1"/>
  <c r="G20" i="55" s="1"/>
  <c r="G21" i="55" s="1"/>
  <c r="G20" i="56" s="1" a="1"/>
  <c r="G20" i="56" s="1"/>
  <c r="G21" i="56" s="1"/>
  <c r="H26" i="28"/>
  <c r="F24" i="28"/>
  <c r="E24" i="28"/>
  <c r="D24" i="28"/>
  <c r="H27" i="28" l="1"/>
  <c r="H28" i="28"/>
  <c r="F29" i="28"/>
  <c r="H24" i="28" l="1"/>
  <c r="J24" i="28" l="1"/>
  <c r="D13" i="18" l="1"/>
  <c r="J25" i="28" l="1"/>
  <c r="J26" i="28" l="1"/>
  <c r="J27" i="28" l="1"/>
  <c r="J28" i="28" l="1"/>
  <c r="H29" i="28" l="1"/>
  <c r="B27" i="10"/>
  <c r="C24" i="57" l="1"/>
  <c r="F24" i="57" s="1"/>
  <c r="D22" i="57"/>
  <c r="D27" i="10"/>
  <c r="C20" i="28" l="1"/>
  <c r="C24" i="58"/>
  <c r="F24" i="58" s="1"/>
  <c r="C23" i="57"/>
  <c r="F23" i="57" l="1"/>
  <c r="C23" i="58" s="1"/>
  <c r="C24" i="59"/>
  <c r="F24" i="59" s="1"/>
  <c r="C25" i="57"/>
  <c r="F25" i="57" s="1"/>
  <c r="E33" i="10"/>
  <c r="E22" i="57" l="1"/>
  <c r="E30" i="57"/>
  <c r="C18" i="28"/>
  <c r="C24" i="60"/>
  <c r="F24" i="60" s="1"/>
  <c r="C25" i="58"/>
  <c r="F25" i="58" s="1"/>
  <c r="F23" i="58"/>
  <c r="G22" i="57" l="1"/>
  <c r="D22" i="58" s="1"/>
  <c r="E22" i="58" s="1"/>
  <c r="E27" i="57"/>
  <c r="C24" i="61"/>
  <c r="F24" i="61" s="1"/>
  <c r="C23" i="59"/>
  <c r="D27" i="57"/>
  <c r="D20" i="28" s="1"/>
  <c r="G27" i="10"/>
  <c r="D18" i="28" l="1"/>
  <c r="E31" i="57"/>
  <c r="E32" i="57" s="1"/>
  <c r="D20" i="18" s="1"/>
  <c r="G27" i="57"/>
  <c r="E27" i="58"/>
  <c r="E18" i="28" s="1"/>
  <c r="D27" i="58"/>
  <c r="E20" i="28" s="1"/>
  <c r="G27" i="63"/>
  <c r="C24" i="62"/>
  <c r="F23" i="59"/>
  <c r="B22" i="18" l="1" a="1"/>
  <c r="B22" i="18" s="1"/>
  <c r="B21" i="18" a="1"/>
  <c r="B21" i="18" s="1"/>
  <c r="G22" i="58"/>
  <c r="D22" i="59" s="1"/>
  <c r="C25" i="59"/>
  <c r="F25" i="59" s="1"/>
  <c r="C23" i="60"/>
  <c r="E22" i="59" l="1"/>
  <c r="G22" i="59" s="1"/>
  <c r="G27" i="59" s="1"/>
  <c r="C25" i="60"/>
  <c r="F25" i="60" s="1"/>
  <c r="G27" i="58"/>
  <c r="D27" i="59"/>
  <c r="F20" i="28" s="1"/>
  <c r="F23" i="60"/>
  <c r="C23" i="61" s="1"/>
  <c r="D22" i="60" l="1"/>
  <c r="E22" i="60" s="1"/>
  <c r="E27" i="59"/>
  <c r="F18" i="28" s="1"/>
  <c r="C25" i="61"/>
  <c r="F25" i="61" s="1"/>
  <c r="F23" i="61"/>
  <c r="D27" i="60" l="1"/>
  <c r="G20" i="28" s="1"/>
  <c r="C25" i="62"/>
  <c r="C23" i="62"/>
  <c r="G22" i="60"/>
  <c r="E27" i="60"/>
  <c r="G18" i="28" l="1"/>
  <c r="G27" i="60"/>
  <c r="D22" i="61"/>
  <c r="E22" i="61" s="1"/>
  <c r="D27" i="61" l="1"/>
  <c r="H20" i="28" s="1"/>
  <c r="G22" i="61" l="1"/>
  <c r="E27" i="61"/>
  <c r="H18" i="28" s="1"/>
  <c r="G27" i="62"/>
  <c r="E27" i="63" l="1"/>
  <c r="J18" i="28" s="1"/>
  <c r="D27" i="63"/>
  <c r="J20" i="28" s="1"/>
  <c r="G27" i="61"/>
  <c r="D22" i="62"/>
  <c r="E22" i="62" s="1"/>
  <c r="E27" i="62" l="1"/>
  <c r="I18" i="28" s="1"/>
  <c r="D27" i="62"/>
  <c r="I20" i="28" s="1"/>
  <c r="C19" i="28"/>
  <c r="K18" i="28" l="1"/>
  <c r="E30" i="58"/>
  <c r="E31" i="58" s="1"/>
  <c r="E32" i="58" s="1"/>
  <c r="D22" i="18" s="1" a="1"/>
  <c r="D22" i="18" s="1"/>
  <c r="D19" i="28"/>
  <c r="E30" i="59" l="1"/>
  <c r="E31" i="59" s="1"/>
  <c r="E32" i="59" s="1"/>
  <c r="E30" i="60" s="1"/>
  <c r="E19" i="28"/>
  <c r="E31" i="60" l="1"/>
  <c r="E32" i="60" s="1"/>
  <c r="E30" i="61" s="1"/>
  <c r="F19" i="28"/>
  <c r="E31" i="61" l="1"/>
  <c r="E32" i="61" s="1"/>
  <c r="G19" i="28"/>
  <c r="E25" i="28"/>
  <c r="D25" i="28"/>
  <c r="D26" i="28"/>
  <c r="H19" i="28" l="1"/>
  <c r="E26" i="28"/>
  <c r="E30" i="62" l="1"/>
  <c r="E31" i="62" s="1"/>
  <c r="E32" i="62" s="1"/>
  <c r="E30" i="63"/>
  <c r="E31" i="63" s="1"/>
  <c r="E32" i="63" s="1"/>
  <c r="A13" i="56"/>
  <c r="C13" i="56" s="1"/>
  <c r="J19" i="28" l="1"/>
  <c r="I19" i="28"/>
  <c r="D27" i="28"/>
  <c r="E27" i="28"/>
  <c r="K19" i="28" l="1"/>
  <c r="D28" i="28"/>
  <c r="E28" i="28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<sst xmlns="http://schemas.openxmlformats.org/spreadsheetml/2006/main" count="626" uniqueCount="209">
  <si>
    <t>Date de démarrage du Projet
(AAAA-MM-JJ)</t>
  </si>
  <si>
    <t xml:space="preserve"> Nom de l’entreprise (tel qu’il figure dans le registre des entreprises)</t>
  </si>
  <si>
    <t xml:space="preserve"> Nº d’entreprise du Québec (NEQ)</t>
  </si>
  <si>
    <t xml:space="preserve"> Adresse</t>
  </si>
  <si>
    <t xml:space="preserve"> Ville</t>
  </si>
  <si>
    <t xml:space="preserve"> Code postal</t>
  </si>
  <si>
    <t>Nom de l’usine ou du Site</t>
  </si>
  <si>
    <t>Électricité</t>
  </si>
  <si>
    <t>Gaz naturel</t>
  </si>
  <si>
    <t>Oui</t>
  </si>
  <si>
    <t>Section 3 - Information complémentaire sur le Projet</t>
  </si>
  <si>
    <t xml:space="preserve"> Est-ce que le Site possède la Certification ISO 500001 pour tout ou 
une partie du Site, y compris une certification de type « parapluie » ? </t>
  </si>
  <si>
    <t>Non</t>
  </si>
  <si>
    <t xml:space="preserve"> Si vous avez répondu non à la question précédente, est-ce que le 
Projet vise une Certification ISO 50001 ?</t>
  </si>
  <si>
    <t>À déterminer</t>
  </si>
  <si>
    <t xml:space="preserve">    Avez-vous signé un Avis d'intérêt ?    </t>
  </si>
  <si>
    <t xml:space="preserve">Si oui, indiquez la Date de signature   
de l'Avis d'intérêt (AAAA-MM-JJ)  </t>
  </si>
  <si>
    <t>Section 4 – Liste des contacts du participant pour le projet</t>
  </si>
  <si>
    <t>Responsable du Projet et signataire autorisé</t>
  </si>
  <si>
    <t>Prénom et nom</t>
  </si>
  <si>
    <t>Fonction</t>
  </si>
  <si>
    <t>Nº de téléphone</t>
  </si>
  <si>
    <t>Nº de cellulaire</t>
  </si>
  <si>
    <t>Courriel</t>
  </si>
  <si>
    <t>Responsable technique</t>
  </si>
  <si>
    <t xml:space="preserve"> Prénom et nom</t>
  </si>
  <si>
    <t xml:space="preserve"> Fonction</t>
  </si>
  <si>
    <t xml:space="preserve"> Nº de téléphone</t>
  </si>
  <si>
    <t xml:space="preserve"> Nº de cellulaire</t>
  </si>
  <si>
    <t xml:space="preserve"> Courriel</t>
  </si>
  <si>
    <t>Autre</t>
  </si>
  <si>
    <r>
      <t xml:space="preserve">Section 5 – Identification du partenaire (le cas échéant)   </t>
    </r>
    <r>
      <rPr>
        <sz val="8"/>
        <color theme="1"/>
        <rFont val="Arial"/>
        <family val="2"/>
      </rPr>
      <t>Si vous travaillez déjà avec un partenaire veuillez l'indiquer ici.</t>
    </r>
    <r>
      <rPr>
        <b/>
        <sz val="9"/>
        <color theme="1"/>
        <rFont val="Arial"/>
        <family val="2"/>
      </rPr>
      <t xml:space="preserve"> </t>
    </r>
  </si>
  <si>
    <t xml:space="preserve"> Code postal </t>
  </si>
  <si>
    <t>Analyse diagnostic</t>
  </si>
  <si>
    <t>Mise en place SGE</t>
  </si>
  <si>
    <t>Mise en place SIGE</t>
  </si>
  <si>
    <t>Liste :</t>
  </si>
  <si>
    <t>Avance</t>
  </si>
  <si>
    <t>Mois 3</t>
  </si>
  <si>
    <t>Mois 9</t>
  </si>
  <si>
    <t>Mois 15</t>
  </si>
  <si>
    <t>Mois 27</t>
  </si>
  <si>
    <t>Mois 39</t>
  </si>
  <si>
    <t>Mois 51</t>
  </si>
  <si>
    <t>Mois 63</t>
  </si>
  <si>
    <t>Mois 75</t>
  </si>
  <si>
    <t>Consultant de l'énergie</t>
  </si>
  <si>
    <t>Mesurage et vérification</t>
  </si>
  <si>
    <t xml:space="preserve"> N° de Projet</t>
  </si>
  <si>
    <t xml:space="preserve"> Période de suivi</t>
  </si>
  <si>
    <t>Rapport #1</t>
  </si>
  <si>
    <t>Rapport #2</t>
  </si>
  <si>
    <t>Rapport #3</t>
  </si>
  <si>
    <t>Rapport #4</t>
  </si>
  <si>
    <t>Rapport #5</t>
  </si>
  <si>
    <t>Total</t>
  </si>
  <si>
    <t xml:space="preserve">Si oui, précisez : </t>
  </si>
  <si>
    <t>Date de début</t>
  </si>
  <si>
    <t>Date de fin</t>
  </si>
  <si>
    <t xml:space="preserve"> Mise en place SGE</t>
  </si>
  <si>
    <t xml:space="preserve"> Mise en place SIGE</t>
  </si>
  <si>
    <t xml:space="preserve"> Consultant de l'énergie</t>
  </si>
  <si>
    <t xml:space="preserve"> Mesurage et vérification</t>
  </si>
  <si>
    <t>Section 1 – Identification de l'entreprise Participante</t>
  </si>
  <si>
    <t>Diagnostique</t>
  </si>
  <si>
    <t>Avancement</t>
  </si>
  <si>
    <t>Performance</t>
  </si>
  <si>
    <t>Implantation / Performance</t>
  </si>
  <si>
    <t>Période</t>
  </si>
  <si>
    <t>$</t>
  </si>
  <si>
    <t>Date de démarrage du Projet</t>
  </si>
  <si>
    <t xml:space="preserve"> Nº d’entreprise du Québec</t>
  </si>
  <si>
    <t>Identification du Projet et du Participant</t>
  </si>
  <si>
    <t xml:space="preserve"> Analyse diagnostique</t>
  </si>
  <si>
    <t>Date limite visée</t>
  </si>
  <si>
    <t>Versement</t>
  </si>
  <si>
    <t>Nº de projet - Implantation</t>
  </si>
  <si>
    <t>Réservé à l'administration</t>
  </si>
  <si>
    <t xml:space="preserve">Message d'erreur </t>
  </si>
  <si>
    <t>ISOErreur1</t>
  </si>
  <si>
    <t>ISOErreur2</t>
  </si>
  <si>
    <t>ISOErreur3</t>
  </si>
  <si>
    <t>Un Site ayant déjà reçu une certification ISO 50001, pour tout ou partie du Site, y compris les Sites couverts par une certification de type « parapluie », n'est pas éligible à la prime.</t>
  </si>
  <si>
    <t>Un Site soumis à un contrat spécial n'est pas éligible à la prime.</t>
  </si>
  <si>
    <t>La date d'obtention de la certification ISO 50001 précède la Date de démarrage du Projet et le site n'est pas éligible à la prime.</t>
  </si>
  <si>
    <t>Nº de projet - Performance 1</t>
  </si>
  <si>
    <t>Section 3 - Calcul de l'appui financier pour l'incitatif à la performance</t>
  </si>
  <si>
    <t>Table des Appuis pour l'incitatif à la performance</t>
  </si>
  <si>
    <t>Maximum</t>
  </si>
  <si>
    <t>Vous avez atteint le plafond d'appui financier pour l'incitatif à la performance.</t>
  </si>
  <si>
    <t>Section 1 – Information sur le projet</t>
  </si>
  <si>
    <t>Onglet inscription</t>
  </si>
  <si>
    <t>Description</t>
  </si>
  <si>
    <t>Table des Appuis Implantation</t>
  </si>
  <si>
    <t>Section 2 – Site de réalisation du Projet et sources énergétiques</t>
  </si>
  <si>
    <t>Montant maximal Analyse diagnostique</t>
  </si>
  <si>
    <t>Montant maximal Consultant de l'énergie</t>
  </si>
  <si>
    <t>Montant maximal total M&amp;V</t>
  </si>
  <si>
    <t>Montant maximal Mise en place du SGE</t>
  </si>
  <si>
    <t>Montant maximal Mise en place du SIGE</t>
  </si>
  <si>
    <t>Montant maximal Implantation</t>
  </si>
  <si>
    <t>Montant maximal annuel M&amp;V</t>
  </si>
  <si>
    <t>Remplissez ce formulaire uniquement si vous souhaitez recevoir l’Appui financier anticipé.</t>
  </si>
  <si>
    <t>Nº de projet - Performance 2</t>
  </si>
  <si>
    <t>Nº de projet - Performance 3</t>
  </si>
  <si>
    <t>Nº de projet - Performance 4</t>
  </si>
  <si>
    <t>Nº de projet - Performance 5</t>
  </si>
  <si>
    <t>Maximum 
disponible</t>
  </si>
  <si>
    <t xml:space="preserve">Appui calculé </t>
  </si>
  <si>
    <t xml:space="preserve"> Montants admissibles engagés par le participant ($)</t>
  </si>
  <si>
    <r>
      <t xml:space="preserve">Date de démarrage du Projet </t>
    </r>
    <r>
      <rPr>
        <sz val="7"/>
        <color theme="1"/>
        <rFont val="Arial"/>
        <family val="2"/>
      </rPr>
      <t>(AAAA-MM-JJ)</t>
    </r>
  </si>
  <si>
    <t>Analyse diagnostique</t>
  </si>
  <si>
    <t xml:space="preserve"> Nom de l’usine ou du Site</t>
  </si>
  <si>
    <t>Coûts admissibles ($)
A</t>
  </si>
  <si>
    <t>Appui financier calculé ($)
C = MIN (95% * A ; B)</t>
  </si>
  <si>
    <t>1111-2222</t>
  </si>
  <si>
    <t>Cumulatif ($)</t>
  </si>
  <si>
    <t xml:space="preserve"> Total ($)</t>
  </si>
  <si>
    <t xml:space="preserve"> Prime à la performance ($)</t>
  </si>
  <si>
    <t xml:space="preserve"> Cumulatif de la Prime ($)</t>
  </si>
  <si>
    <t>1-1-1-1</t>
  </si>
  <si>
    <t>2-2-2-2</t>
  </si>
  <si>
    <t>3-3-3-3</t>
  </si>
  <si>
    <t>4-4-4-4</t>
  </si>
  <si>
    <t>5-5-5-5</t>
  </si>
  <si>
    <t>Total ($)</t>
  </si>
  <si>
    <t xml:space="preserve"> Incitatif à la performance admissible pour la période ($)</t>
  </si>
  <si>
    <t xml:space="preserve"> Montant cumulatif de l'incitatif à la performance ($)</t>
  </si>
  <si>
    <t xml:space="preserve"> E = G de la période précédente</t>
  </si>
  <si>
    <t xml:space="preserve"> F = MIN ( C - F ; 0 )</t>
  </si>
  <si>
    <t>G = MIN ( E - C ; 0 )</t>
  </si>
  <si>
    <t>Coûts admissibles prévus ($)
A</t>
  </si>
  <si>
    <t xml:space="preserve">Remplissez ce formulaire et transmettez-le à </t>
  </si>
  <si>
    <t xml:space="preserve"> Adresse du site</t>
  </si>
  <si>
    <t xml:space="preserve"> Ville du site</t>
  </si>
  <si>
    <t xml:space="preserve"> Code postal du site</t>
  </si>
  <si>
    <t>Données pour importation système</t>
  </si>
  <si>
    <t>efficaciteenergetique@energir.com</t>
  </si>
  <si>
    <t>Numéro de compte Énergir</t>
  </si>
  <si>
    <t>Numéro de compte Hydro-Québec</t>
  </si>
  <si>
    <t>Demandez-vous un appui financier pour le SGÉ à Hydro-Québec (tarif d'électricité L uniquement) ?</t>
  </si>
  <si>
    <t>Transmettez-le à efficaciteenergetique@energir.com en incluant les offres de services ou la planification budgétaire le cas échéant .</t>
  </si>
  <si>
    <t>Date limite pour le dépôt à Énergir</t>
  </si>
  <si>
    <t xml:space="preserve">Grille détillée des coûts admissibles prévus </t>
  </si>
  <si>
    <t>Activité</t>
  </si>
  <si>
    <t>Type de coût</t>
  </si>
  <si>
    <t>Nom du fourniseur ou métier de la 
main d'œuvre interne</t>
  </si>
  <si>
    <t>Descritpion des biens ou des servies</t>
  </si>
  <si>
    <t>Nº de soumission 
ou nombre d'heures 
de la main d'œuvre interne</t>
  </si>
  <si>
    <t>Montants prévus</t>
  </si>
  <si>
    <t xml:space="preserve">Montant maximal pouvant être versé par Énergir de manière anticipée : </t>
  </si>
  <si>
    <r>
      <t xml:space="preserve">Proportion </t>
    </r>
    <r>
      <rPr>
        <b/>
        <sz val="8"/>
        <color theme="1"/>
        <rFont val="Arial"/>
        <family val="2"/>
      </rPr>
      <t>d'életricité</t>
    </r>
    <r>
      <rPr>
        <sz val="8"/>
        <color theme="1"/>
        <rFont val="Arial"/>
        <family val="2"/>
      </rPr>
      <t xml:space="preserve"> de la consommation d'énergie</t>
    </r>
  </si>
  <si>
    <r>
      <t xml:space="preserve">Proportion </t>
    </r>
    <r>
      <rPr>
        <b/>
        <sz val="8"/>
        <color theme="1"/>
        <rFont val="Arial"/>
        <family val="2"/>
      </rPr>
      <t>de</t>
    </r>
    <r>
      <rPr>
        <sz val="8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gaz</t>
    </r>
    <r>
      <rPr>
        <sz val="8"/>
        <color theme="1"/>
        <rFont val="Arial"/>
        <family val="2"/>
      </rPr>
      <t xml:space="preserve"> de la consommation d'énergie</t>
    </r>
  </si>
  <si>
    <t>Max Programme</t>
  </si>
  <si>
    <t>Max Portion Énergir</t>
  </si>
  <si>
    <t>Couverture maximale des dépenses admissibles pour demande HQ + Énergir</t>
  </si>
  <si>
    <t>Appui ($/m³)</t>
  </si>
  <si>
    <t>Montant maximal de l'aide financière anticipée</t>
  </si>
  <si>
    <t>Max couverture Énergir</t>
  </si>
  <si>
    <t>Valeur ajustée selon AF déjà versée ancien programme</t>
  </si>
  <si>
    <t>Coûts admissibles Énergir ($)
A</t>
  </si>
  <si>
    <t>Implantation du SGE</t>
  </si>
  <si>
    <t>Implantation du SIGE</t>
  </si>
  <si>
    <t xml:space="preserve">Le client a-t-il demandé un versement anticipé ? </t>
  </si>
  <si>
    <t>Les délais pour l'AF anticipée sont-ils respectés (max 9 mois) ?</t>
  </si>
  <si>
    <t>Section 3 - Suivi du projet - DATECH</t>
  </si>
  <si>
    <t>Numéro du devis</t>
  </si>
  <si>
    <t xml:space="preserve"> Économies d'énergie admissibles pour la période (m³ / an)</t>
  </si>
  <si>
    <t>m³ / an</t>
  </si>
  <si>
    <t xml:space="preserve"> Montant de l'incitatif ($ / m³)</t>
  </si>
  <si>
    <t>$ / m³</t>
  </si>
  <si>
    <t>Section 2 - Sommaire des incitatifs à la performance</t>
  </si>
  <si>
    <t xml:space="preserve"> Économies (m³/an)</t>
  </si>
  <si>
    <t>N° de projet Énergir</t>
  </si>
  <si>
    <r>
      <t xml:space="preserve">Consommation </t>
    </r>
    <r>
      <rPr>
        <b/>
        <sz val="8"/>
        <color theme="1"/>
        <rFont val="Arial"/>
        <family val="2"/>
      </rPr>
      <t>de</t>
    </r>
    <r>
      <rPr>
        <sz val="8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gaz</t>
    </r>
    <r>
      <rPr>
        <sz val="8"/>
        <color theme="1"/>
        <rFont val="Arial"/>
        <family val="2"/>
      </rPr>
      <t xml:space="preserve"> des 12 derniers mois avant la date de démarrage (m³)</t>
    </r>
  </si>
  <si>
    <r>
      <t xml:space="preserve">Consommation </t>
    </r>
    <r>
      <rPr>
        <b/>
        <sz val="8"/>
        <color theme="1"/>
        <rFont val="Arial"/>
        <family val="2"/>
      </rPr>
      <t>d'électricité</t>
    </r>
    <r>
      <rPr>
        <sz val="8"/>
        <color theme="1"/>
        <rFont val="Arial"/>
        <family val="2"/>
      </rPr>
      <t xml:space="preserve"> des 12 derniers mois avant la date de démarrage (kWh)</t>
    </r>
  </si>
  <si>
    <r>
      <t xml:space="preserve">Consommation </t>
    </r>
    <r>
      <rPr>
        <b/>
        <sz val="8"/>
        <color theme="1"/>
        <rFont val="Arial"/>
        <family val="2"/>
      </rPr>
      <t>de</t>
    </r>
    <r>
      <rPr>
        <sz val="8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gaz</t>
    </r>
    <r>
      <rPr>
        <sz val="8"/>
        <color theme="1"/>
        <rFont val="Arial"/>
        <family val="2"/>
      </rPr>
      <t xml:space="preserve"> des 12 derniers mois avant la date de démarrage (GJ)</t>
    </r>
  </si>
  <si>
    <r>
      <t xml:space="preserve">Consommation </t>
    </r>
    <r>
      <rPr>
        <b/>
        <sz val="8"/>
        <color theme="1"/>
        <rFont val="Arial"/>
        <family val="2"/>
      </rPr>
      <t>d'électricité</t>
    </r>
    <r>
      <rPr>
        <sz val="8"/>
        <color theme="1"/>
        <rFont val="Arial"/>
        <family val="2"/>
      </rPr>
      <t xml:space="preserve"> des 12 derniers mois avant la date de démarrage (GJ)</t>
    </r>
  </si>
  <si>
    <t>Plafond Énergir</t>
  </si>
  <si>
    <t>Aide financière calculée ($)
C = MIN (95% * A ; B)</t>
  </si>
  <si>
    <t>Plafond Hydro-Québec et Énergir</t>
  </si>
  <si>
    <t>Section 1 - aides financières d'autres sources</t>
  </si>
  <si>
    <t xml:space="preserve">Dans le cadre du Projet, avez-vous reçu ou prévoyez-vous recevoir des aides financières provenant d’autres sources qu'Hydro-Québec et Énergir ?   </t>
  </si>
  <si>
    <t>Aides financières maximales ($) B</t>
  </si>
  <si>
    <t>Aides financière maximales ($) 
B = D Période précédente</t>
  </si>
  <si>
    <t>Aides financière maximales ($) 
B</t>
  </si>
  <si>
    <t>Aides financières maximales pour la prochaine période ($) 
D = B -  C</t>
  </si>
  <si>
    <t xml:space="preserve">Note : </t>
  </si>
  <si>
    <t xml:space="preserve">Aide financière admissible pour la période ($) </t>
  </si>
  <si>
    <t>Aide financière d'Énergir ($)</t>
  </si>
  <si>
    <t>Section 3 - Calcul de l'aide financière pour l'incitatif à la performance</t>
  </si>
  <si>
    <t xml:space="preserve">Montant de l'aide financière anticipée versée par Énergir : </t>
  </si>
  <si>
    <t>Section 4 - Calcul de l'aide financière d'Énergir pour la période</t>
  </si>
  <si>
    <t xml:space="preserve">Aide financière anicipée résiduelle avant la période ($) </t>
  </si>
  <si>
    <t xml:space="preserve">Aide financière anicipée résiduelle après la période ($) </t>
  </si>
  <si>
    <t xml:space="preserve">Section 2 - Montants d'aides financières versées dans le cadre de l'ancien Programme SGÉ </t>
  </si>
  <si>
    <t>Section 2 - Aides financières d'autres sources</t>
  </si>
  <si>
    <t>Dans le cadre du Projet, avez-vous reçu ou prévoyez-vous recevoir des aides financières provenant d’autres sources qu'Hydro-Québec et Énergir ?</t>
  </si>
  <si>
    <t>Pourcentage d'aides financières d'Énergir</t>
  </si>
  <si>
    <t>Section 1 - Période couverte par la présente demande d'aide financière</t>
  </si>
  <si>
    <t>Section 3 - Calcul de l'aide financière - Énergir</t>
  </si>
  <si>
    <t>Section 4 - Calcul du montant de l'aide financière anticipée</t>
  </si>
  <si>
    <t>Section 3 - Description et ventilations de coûts visés par l'aide financière anticipée</t>
  </si>
  <si>
    <r>
      <t xml:space="preserve">Section 3 - Description sommaire des activités prévues couvertes par l'aide financière anticipée
</t>
    </r>
    <r>
      <rPr>
        <sz val="8"/>
        <color theme="1"/>
        <rFont val="Arial"/>
        <family val="2"/>
      </rPr>
      <t>Cette section doit permettre de comprendre les activités qui seront réalisées et le périmètre visé dans le cadre de l'appui anticipé.</t>
    </r>
  </si>
  <si>
    <t>Une demande d'aide financière pour l'incitatif à la performance peut être déposée à partir du mois 15. Voir le Guide de participation pour les jalons.</t>
  </si>
  <si>
    <t>Un rapport d’Économie de gaz naturel doit être présenté à chaque date anniversaire suivant le premier rapport.</t>
  </si>
  <si>
    <t>Section 1 - Période couverte par la présente demande d'aaide financière</t>
  </si>
  <si>
    <t>Section 1 - Sommaire des aides financières pour l'implantation</t>
  </si>
  <si>
    <t>N° de projet Énergir - Implantion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</si>
</sst>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#,##0.00\ &quot;$&quot;_);\(#,##0.00\ &quot;$&quot;\)"/>
    <numFmt numFmtId="44" formatCode="_ * #,##0.00_)\ &quot;$&quot;_ ;_ * \(#,##0.00\)\ &quot;$&quot;_ ;_ * &quot;-&quot;??_)\ &quot;$&quot;_ ;_ @_ "/>
    <numFmt numFmtId="43" formatCode="_ * #,##0.00_)_ ;_ * \(#,##0.00\)_ ;_ * &quot;-&quot;??_)_ ;_ @_ "/>
    <numFmt numFmtId="164" formatCode="yyyy/mm/dd;@"/>
    <numFmt numFmtId="165" formatCode="_ * #,##0.00_)\ &quot;$&quot;_ ;_ * \(#,##0.00\)\ &quot;$&quot;_ ;_ * &quot;-&quot;_)\ &quot;$&quot;_ ;_ @_ "/>
    <numFmt numFmtId="166" formatCode="_ * #,##0.00_);_ * \(#,##0.00\);_ * &quot;-&quot;_);_ @_ "/>
    <numFmt numFmtId="167" formatCode="###;###;;@"/>
    <numFmt numFmtId="168" formatCode="yyyy/mm/dd;;"/>
    <numFmt numFmtId="169" formatCode="_ * #,##0.00_);_ * \(#,##0.00\);_ * &quot;&quot;_);_ @_ "/>
    <numFmt numFmtId="170" formatCode="_ * #,##0.00_);_ * \(#,##0.00\);_ * &quot;0&quot;_);_ @_ "/>
    <numFmt numFmtId="171" formatCode="_ * #,##0_);_ * \(#,##0\);_ * &quot;&quot;_);_ @_ "/>
    <numFmt numFmtId="172" formatCode="_ * #,##0_)\ &quot;$&quot;_ ;_ * \(#,##0\)\ &quot;$&quot;_ ;_ * &quot;-&quot;??_)\ &quot;$&quot;_ ;_ @_ "/>
  </numFmts>
  <fonts count="35" x14ac:knownFonts="1"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ptos Narrow"/>
      <family val="2"/>
      <scheme val="minor"/>
    </font>
    <font>
      <sz val="9"/>
      <name val="Arial"/>
      <family val="2"/>
    </font>
    <font>
      <sz val="11"/>
      <color theme="1"/>
      <name val="Aptos Narrow"/>
      <family val="2"/>
      <scheme val="minor"/>
    </font>
    <font>
      <sz val="9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9"/>
      <color theme="1"/>
      <name val="Arial"/>
      <family val="2"/>
    </font>
    <font>
      <u/>
      <sz val="9"/>
      <color theme="7"/>
      <name val="Arial"/>
      <family val="2"/>
    </font>
    <font>
      <sz val="8"/>
      <color theme="1"/>
      <name val="Arial Narrow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sz val="8"/>
      <color theme="0"/>
      <name val="Arial Narrow"/>
      <family val="2"/>
    </font>
    <font>
      <b/>
      <sz val="8"/>
      <color theme="0"/>
      <name val="Arial"/>
      <family val="2"/>
    </font>
    <font>
      <sz val="9"/>
      <color rgb="FF0070C0"/>
      <name val="Arial"/>
      <family val="2"/>
    </font>
    <font>
      <sz val="9"/>
      <color theme="0"/>
      <name val="Arial"/>
      <family val="2"/>
    </font>
    <font>
      <b/>
      <sz val="9"/>
      <color theme="0"/>
      <name val="Arial Narrow"/>
      <family val="2"/>
    </font>
    <font>
      <sz val="8"/>
      <name val="Aptos Narrow"/>
      <family val="2"/>
      <scheme val="minor"/>
    </font>
    <font>
      <sz val="8"/>
      <name val="Arial"/>
      <family val="2"/>
    </font>
    <font>
      <sz val="7"/>
      <color theme="1"/>
      <name val="Arial"/>
      <family val="2"/>
    </font>
    <font>
      <sz val="8"/>
      <color theme="0"/>
      <name val="Arial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sz val="9"/>
      <name val="Arial Narrow"/>
      <family val="2"/>
    </font>
    <font>
      <b/>
      <sz val="8"/>
      <name val="Arial"/>
      <family val="2"/>
    </font>
    <font>
      <b/>
      <sz val="9"/>
      <color rgb="FFC00000"/>
      <name val="Arial"/>
      <family val="2"/>
    </font>
    <font>
      <u/>
      <sz val="11"/>
      <color theme="1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9"/>
      <name val="Arial Narrow"/>
      <family val="2"/>
    </font>
    <font>
      <sz val="8"/>
      <color rgb="FFFF0000"/>
      <name val="Arial Narrow"/>
      <family val="2"/>
    </font>
    <font>
      <b/>
      <sz val="8"/>
      <color theme="1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EEB7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hair">
        <color auto="1"/>
      </left>
      <right/>
      <top style="dashed">
        <color indexed="64"/>
      </top>
      <bottom style="hair">
        <color auto="1"/>
      </bottom>
      <diagonal/>
    </border>
    <border>
      <left/>
      <right style="hair">
        <color auto="1"/>
      </right>
      <top style="dashed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dashed">
        <color indexed="64"/>
      </top>
      <bottom style="thin">
        <color indexed="64"/>
      </bottom>
      <diagonal/>
    </border>
    <border>
      <left/>
      <right style="hair">
        <color auto="1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rgb="FFFF0000"/>
      </left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/>
      <bottom/>
      <diagonal/>
    </border>
    <border>
      <left/>
      <right style="thin">
        <color theme="4" tint="0.39997558519241921"/>
      </right>
      <top/>
      <bottom style="thin">
        <color theme="4" tint="0.39997558519241921"/>
      </bottom>
      <diagonal/>
    </border>
    <border>
      <left style="hair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 style="hair">
        <color rgb="FFFF0000"/>
      </left>
      <right style="thin">
        <color rgb="FFFF0000"/>
      </right>
      <top style="thin">
        <color rgb="FFFF0000"/>
      </top>
      <bottom/>
      <diagonal/>
    </border>
    <border>
      <left style="hair">
        <color rgb="FFFF0000"/>
      </left>
      <right style="hair">
        <color rgb="FFFF0000"/>
      </right>
      <top style="thin">
        <color rgb="FFFF0000"/>
      </top>
      <bottom style="hair">
        <color rgb="FFFF0000"/>
      </bottom>
      <diagonal/>
    </border>
    <border>
      <left style="hair">
        <color rgb="FFFF0000"/>
      </left>
      <right/>
      <top style="thin">
        <color rgb="FFFF0000"/>
      </top>
      <bottom style="hair">
        <color rgb="FFFF0000"/>
      </bottom>
      <diagonal/>
    </border>
  </borders>
  <cellStyleXfs count="7">
    <xf numFmtId="0" fontId="0" fillId="0" borderId="0"/>
    <xf numFmtId="0" fontId="5" fillId="0" borderId="0">
      <alignment horizontal="left" vertical="top" wrapText="1"/>
    </xf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22">
      <alignment horizontal="left" vertical="top"/>
    </xf>
    <xf numFmtId="43" fontId="6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492">
    <xf numFmtId="0" fontId="0" fillId="0" borderId="0" xfId="0"/>
    <xf numFmtId="0" fontId="4" fillId="0" borderId="0" xfId="0" applyFont="1"/>
    <xf numFmtId="44" fontId="0" fillId="0" borderId="0" xfId="2" applyFont="1"/>
    <xf numFmtId="0" fontId="0" fillId="0" borderId="0" xfId="0" applyAlignment="1">
      <alignment vertical="center"/>
    </xf>
    <xf numFmtId="9" fontId="8" fillId="2" borderId="12" xfId="3" applyFont="1" applyFill="1" applyBorder="1" applyAlignment="1" applyProtection="1">
      <alignment horizontal="center" vertical="center"/>
      <protection locked="0"/>
    </xf>
    <xf numFmtId="164" fontId="8" fillId="2" borderId="12" xfId="0" applyNumberFormat="1" applyFont="1" applyFill="1" applyBorder="1" applyAlignment="1" applyProtection="1">
      <alignment horizontal="center" vertical="center"/>
      <protection locked="0"/>
    </xf>
    <xf numFmtId="0" fontId="8" fillId="2" borderId="12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top"/>
    </xf>
    <xf numFmtId="0" fontId="14" fillId="0" borderId="0" xfId="0" applyFont="1" applyAlignment="1">
      <alignment vertical="top" wrapText="1"/>
    </xf>
    <xf numFmtId="0" fontId="12" fillId="0" borderId="0" xfId="0" applyFont="1" applyAlignment="1">
      <alignment vertical="top" wrapText="1"/>
    </xf>
    <xf numFmtId="0" fontId="11" fillId="0" borderId="0" xfId="0" applyFont="1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12" fillId="0" borderId="6" xfId="0" applyFont="1" applyBorder="1" applyAlignment="1">
      <alignment vertical="top" wrapText="1"/>
    </xf>
    <xf numFmtId="0" fontId="0" fillId="0" borderId="8" xfId="0" applyBorder="1"/>
    <xf numFmtId="0" fontId="0" fillId="0" borderId="9" xfId="0" applyBorder="1"/>
    <xf numFmtId="0" fontId="18" fillId="0" borderId="0" xfId="0" applyFont="1" applyAlignment="1">
      <alignment horizontal="left" indent="1"/>
    </xf>
    <xf numFmtId="0" fontId="8" fillId="0" borderId="0" xfId="0" applyFont="1"/>
    <xf numFmtId="0" fontId="10" fillId="0" borderId="0" xfId="0" applyFont="1"/>
    <xf numFmtId="44" fontId="8" fillId="2" borderId="12" xfId="2" applyFont="1" applyFill="1" applyBorder="1" applyAlignment="1" applyProtection="1">
      <alignment horizontal="center" vertical="center"/>
      <protection locked="0"/>
    </xf>
    <xf numFmtId="44" fontId="8" fillId="2" borderId="10" xfId="2" applyFont="1" applyFill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0" fillId="6" borderId="20" xfId="0" applyFont="1" applyFill="1" applyBorder="1" applyAlignment="1">
      <alignment horizontal="center" vertical="center" wrapText="1"/>
    </xf>
    <xf numFmtId="165" fontId="10" fillId="4" borderId="51" xfId="2" applyNumberFormat="1" applyFont="1" applyFill="1" applyBorder="1" applyAlignment="1">
      <alignment vertical="center"/>
    </xf>
    <xf numFmtId="0" fontId="8" fillId="2" borderId="29" xfId="0" applyFont="1" applyFill="1" applyBorder="1" applyAlignment="1" applyProtection="1">
      <alignment horizontal="center" vertical="center"/>
      <protection locked="0"/>
    </xf>
    <xf numFmtId="14" fontId="15" fillId="0" borderId="30" xfId="0" applyNumberFormat="1" applyFont="1" applyBorder="1" applyAlignment="1">
      <alignment horizontal="center" vertical="center"/>
    </xf>
    <xf numFmtId="165" fontId="9" fillId="0" borderId="12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/>
    <xf numFmtId="0" fontId="3" fillId="0" borderId="0" xfId="0" applyFont="1" applyAlignment="1">
      <alignment horizontal="left"/>
    </xf>
    <xf numFmtId="0" fontId="3" fillId="0" borderId="6" xfId="0" applyFont="1" applyBorder="1"/>
    <xf numFmtId="44" fontId="3" fillId="0" borderId="0" xfId="2" applyFont="1"/>
    <xf numFmtId="0" fontId="0" fillId="0" borderId="16" xfId="0" applyBorder="1"/>
    <xf numFmtId="0" fontId="9" fillId="2" borderId="17" xfId="0" applyFont="1" applyFill="1" applyBorder="1" applyAlignment="1">
      <alignment horizontal="center" vertical="center" wrapText="1"/>
    </xf>
    <xf numFmtId="0" fontId="4" fillId="3" borderId="0" xfId="0" applyFont="1" applyFill="1"/>
    <xf numFmtId="0" fontId="0" fillId="3" borderId="0" xfId="0" applyFill="1"/>
    <xf numFmtId="0" fontId="20" fillId="0" borderId="33" xfId="0" applyFont="1" applyBorder="1" applyAlignment="1">
      <alignment vertical="center"/>
    </xf>
    <xf numFmtId="44" fontId="20" fillId="0" borderId="33" xfId="2" applyFont="1" applyFill="1" applyBorder="1" applyAlignment="1">
      <alignment vertical="center"/>
    </xf>
    <xf numFmtId="0" fontId="13" fillId="3" borderId="54" xfId="0" applyFont="1" applyFill="1" applyBorder="1" applyAlignment="1">
      <alignment horizontal="left"/>
    </xf>
    <xf numFmtId="0" fontId="1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165" fontId="10" fillId="2" borderId="49" xfId="0" applyNumberFormat="1" applyFont="1" applyFill="1" applyBorder="1" applyAlignment="1">
      <alignment vertical="center"/>
    </xf>
    <xf numFmtId="165" fontId="10" fillId="2" borderId="50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0" fillId="0" borderId="33" xfId="0" applyBorder="1"/>
    <xf numFmtId="9" fontId="0" fillId="0" borderId="0" xfId="3" applyFont="1"/>
    <xf numFmtId="14" fontId="8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37" fontId="8" fillId="0" borderId="23" xfId="2" applyNumberFormat="1" applyFont="1" applyFill="1" applyBorder="1" applyAlignment="1" applyProtection="1">
      <alignment vertical="center"/>
      <protection locked="0"/>
    </xf>
    <xf numFmtId="44" fontId="8" fillId="4" borderId="18" xfId="2" applyFont="1" applyFill="1" applyBorder="1" applyAlignment="1">
      <alignment horizontal="left" vertical="center"/>
    </xf>
    <xf numFmtId="39" fontId="8" fillId="4" borderId="17" xfId="2" applyNumberFormat="1" applyFont="1" applyFill="1" applyBorder="1" applyAlignment="1">
      <alignment horizontal="right" vertical="center"/>
    </xf>
    <xf numFmtId="39" fontId="3" fillId="0" borderId="28" xfId="2" applyNumberFormat="1" applyFont="1" applyFill="1" applyBorder="1" applyAlignment="1" applyProtection="1">
      <alignment vertical="center"/>
    </xf>
    <xf numFmtId="39" fontId="3" fillId="0" borderId="14" xfId="2" applyNumberFormat="1" applyFont="1" applyFill="1" applyBorder="1" applyAlignment="1" applyProtection="1">
      <alignment vertical="center"/>
    </xf>
    <xf numFmtId="44" fontId="3" fillId="0" borderId="15" xfId="2" applyFont="1" applyBorder="1" applyAlignment="1">
      <alignment vertical="center"/>
    </xf>
    <xf numFmtId="0" fontId="28" fillId="0" borderId="11" xfId="0" applyFont="1" applyBorder="1" applyAlignment="1">
      <alignment vertical="center"/>
    </xf>
    <xf numFmtId="39" fontId="19" fillId="0" borderId="11" xfId="2" applyNumberFormat="1" applyFont="1" applyFill="1" applyBorder="1" applyAlignment="1" applyProtection="1">
      <alignment vertical="center"/>
    </xf>
    <xf numFmtId="44" fontId="4" fillId="0" borderId="0" xfId="2" applyFont="1"/>
    <xf numFmtId="0" fontId="9" fillId="3" borderId="25" xfId="0" applyFont="1" applyFill="1" applyBorder="1"/>
    <xf numFmtId="0" fontId="13" fillId="3" borderId="54" xfId="0" applyFont="1" applyFill="1" applyBorder="1" applyAlignment="1">
      <alignment horizontal="center" vertical="center" wrapText="1"/>
    </xf>
    <xf numFmtId="165" fontId="10" fillId="4" borderId="20" xfId="0" applyNumberFormat="1" applyFont="1" applyFill="1" applyBorder="1" applyAlignment="1">
      <alignment horizontal="center" vertical="center" wrapText="1"/>
    </xf>
    <xf numFmtId="165" fontId="9" fillId="0" borderId="38" xfId="0" applyNumberFormat="1" applyFont="1" applyBorder="1" applyAlignment="1">
      <alignment horizontal="center" vertical="center"/>
    </xf>
    <xf numFmtId="0" fontId="9" fillId="0" borderId="28" xfId="0" applyFont="1" applyBorder="1" applyAlignment="1">
      <alignment horizontal="right" vertical="center" wrapText="1" indent="1"/>
    </xf>
    <xf numFmtId="0" fontId="9" fillId="0" borderId="28" xfId="0" applyFont="1" applyBorder="1" applyAlignment="1">
      <alignment horizontal="right" vertical="center" indent="1"/>
    </xf>
    <xf numFmtId="0" fontId="10" fillId="0" borderId="28" xfId="0" applyFont="1" applyBorder="1" applyAlignment="1">
      <alignment horizontal="right" vertical="top" indent="1"/>
    </xf>
    <xf numFmtId="166" fontId="9" fillId="2" borderId="12" xfId="0" applyNumberFormat="1" applyFont="1" applyFill="1" applyBorder="1" applyAlignment="1">
      <alignment vertical="center"/>
    </xf>
    <xf numFmtId="168" fontId="8" fillId="3" borderId="20" xfId="0" applyNumberFormat="1" applyFont="1" applyFill="1" applyBorder="1" applyAlignment="1">
      <alignment horizontal="center" vertical="center"/>
    </xf>
    <xf numFmtId="166" fontId="9" fillId="2" borderId="28" xfId="0" applyNumberFormat="1" applyFont="1" applyFill="1" applyBorder="1" applyAlignment="1">
      <alignment vertical="center"/>
    </xf>
    <xf numFmtId="168" fontId="9" fillId="2" borderId="28" xfId="0" applyNumberFormat="1" applyFont="1" applyFill="1" applyBorder="1" applyAlignment="1">
      <alignment horizontal="center" vertical="center"/>
    </xf>
    <xf numFmtId="167" fontId="8" fillId="3" borderId="20" xfId="0" applyNumberFormat="1" applyFont="1" applyFill="1" applyBorder="1" applyAlignment="1">
      <alignment horizontal="left" vertical="center"/>
    </xf>
    <xf numFmtId="0" fontId="9" fillId="0" borderId="28" xfId="0" applyFont="1" applyBorder="1" applyAlignment="1">
      <alignment horizontal="center" vertical="center"/>
    </xf>
    <xf numFmtId="0" fontId="9" fillId="0" borderId="39" xfId="0" applyFont="1" applyBorder="1" applyAlignment="1">
      <alignment horizontal="center" vertical="center"/>
    </xf>
    <xf numFmtId="0" fontId="10" fillId="6" borderId="51" xfId="0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0" fillId="2" borderId="20" xfId="0" applyFont="1" applyFill="1" applyBorder="1" applyAlignment="1">
      <alignment horizontal="right" vertical="center"/>
    </xf>
    <xf numFmtId="170" fontId="3" fillId="0" borderId="12" xfId="2" applyNumberFormat="1" applyFont="1" applyFill="1" applyBorder="1" applyAlignment="1" applyProtection="1">
      <alignment vertical="center"/>
    </xf>
    <xf numFmtId="168" fontId="9" fillId="0" borderId="20" xfId="0" applyNumberFormat="1" applyFont="1" applyBorder="1" applyAlignment="1">
      <alignment horizontal="center" vertical="center" wrapText="1"/>
    </xf>
    <xf numFmtId="165" fontId="9" fillId="0" borderId="21" xfId="0" applyNumberFormat="1" applyFont="1" applyBorder="1" applyAlignment="1">
      <alignment horizontal="center" vertical="center" wrapText="1"/>
    </xf>
    <xf numFmtId="166" fontId="9" fillId="2" borderId="21" xfId="0" applyNumberFormat="1" applyFont="1" applyFill="1" applyBorder="1" applyAlignment="1">
      <alignment vertical="center"/>
    </xf>
    <xf numFmtId="165" fontId="10" fillId="0" borderId="55" xfId="0" applyNumberFormat="1" applyFont="1" applyBorder="1" applyAlignment="1">
      <alignment horizontal="right" vertical="center"/>
    </xf>
    <xf numFmtId="166" fontId="9" fillId="2" borderId="55" xfId="0" applyNumberFormat="1" applyFont="1" applyFill="1" applyBorder="1" applyAlignment="1">
      <alignment vertical="center"/>
    </xf>
    <xf numFmtId="166" fontId="9" fillId="2" borderId="56" xfId="0" applyNumberFormat="1" applyFont="1" applyFill="1" applyBorder="1" applyAlignment="1">
      <alignment vertical="center"/>
    </xf>
    <xf numFmtId="169" fontId="10" fillId="0" borderId="49" xfId="0" applyNumberFormat="1" applyFont="1" applyBorder="1" applyAlignment="1">
      <alignment vertical="center"/>
    </xf>
    <xf numFmtId="169" fontId="10" fillId="0" borderId="50" xfId="0" applyNumberFormat="1" applyFont="1" applyBorder="1" applyAlignment="1">
      <alignment vertical="center"/>
    </xf>
    <xf numFmtId="169" fontId="10" fillId="0" borderId="51" xfId="0" applyNumberFormat="1" applyFont="1" applyBorder="1" applyAlignment="1">
      <alignment vertical="center"/>
    </xf>
    <xf numFmtId="169" fontId="9" fillId="2" borderId="55" xfId="0" applyNumberFormat="1" applyFont="1" applyFill="1" applyBorder="1" applyAlignment="1">
      <alignment vertical="center"/>
    </xf>
    <xf numFmtId="169" fontId="10" fillId="0" borderId="20" xfId="0" applyNumberFormat="1" applyFont="1" applyBorder="1" applyAlignment="1">
      <alignment vertical="center"/>
    </xf>
    <xf numFmtId="169" fontId="10" fillId="0" borderId="17" xfId="0" applyNumberFormat="1" applyFont="1" applyBorder="1" applyAlignment="1">
      <alignment vertical="center"/>
    </xf>
    <xf numFmtId="166" fontId="9" fillId="2" borderId="14" xfId="0" applyNumberFormat="1" applyFont="1" applyFill="1" applyBorder="1" applyAlignment="1">
      <alignment vertical="center"/>
    </xf>
    <xf numFmtId="166" fontId="9" fillId="2" borderId="44" xfId="0" applyNumberFormat="1" applyFont="1" applyFill="1" applyBorder="1" applyAlignment="1">
      <alignment vertical="center"/>
    </xf>
    <xf numFmtId="0" fontId="10" fillId="6" borderId="19" xfId="0" applyFont="1" applyFill="1" applyBorder="1" applyAlignment="1">
      <alignment horizontal="center" vertical="center" wrapText="1"/>
    </xf>
    <xf numFmtId="0" fontId="10" fillId="6" borderId="58" xfId="0" applyFont="1" applyFill="1" applyBorder="1" applyAlignment="1">
      <alignment horizontal="center" vertical="center" wrapText="1"/>
    </xf>
    <xf numFmtId="0" fontId="10" fillId="6" borderId="59" xfId="0" applyFont="1" applyFill="1" applyBorder="1" applyAlignment="1">
      <alignment horizontal="center" vertical="center" wrapText="1"/>
    </xf>
    <xf numFmtId="44" fontId="3" fillId="0" borderId="15" xfId="2" applyFont="1" applyBorder="1" applyAlignment="1">
      <alignment horizontal="left" vertical="center"/>
    </xf>
    <xf numFmtId="37" fontId="8" fillId="0" borderId="23" xfId="2" applyNumberFormat="1" applyFont="1" applyFill="1" applyBorder="1" applyAlignment="1" applyProtection="1">
      <alignment horizontal="right" vertical="center"/>
      <protection locked="0"/>
    </xf>
    <xf numFmtId="39" fontId="3" fillId="0" borderId="28" xfId="2" applyNumberFormat="1" applyFont="1" applyFill="1" applyBorder="1" applyAlignment="1" applyProtection="1">
      <alignment horizontal="right" vertical="center"/>
    </xf>
    <xf numFmtId="39" fontId="3" fillId="0" borderId="14" xfId="2" applyNumberFormat="1" applyFont="1" applyFill="1" applyBorder="1" applyAlignment="1" applyProtection="1">
      <alignment horizontal="right" vertical="center"/>
    </xf>
    <xf numFmtId="0" fontId="8" fillId="3" borderId="19" xfId="0" applyFont="1" applyFill="1" applyBorder="1"/>
    <xf numFmtId="0" fontId="3" fillId="3" borderId="19" xfId="0" applyFont="1" applyFill="1" applyBorder="1"/>
    <xf numFmtId="0" fontId="26" fillId="3" borderId="20" xfId="0" applyFont="1" applyFill="1" applyBorder="1" applyAlignment="1">
      <alignment horizontal="center" vertical="top"/>
    </xf>
    <xf numFmtId="0" fontId="25" fillId="3" borderId="20" xfId="0" applyFont="1" applyFill="1" applyBorder="1" applyAlignment="1">
      <alignment horizontal="center" vertical="center" wrapText="1"/>
    </xf>
    <xf numFmtId="0" fontId="25" fillId="3" borderId="20" xfId="0" applyFont="1" applyFill="1" applyBorder="1" applyAlignment="1">
      <alignment horizontal="center" vertical="top" wrapText="1"/>
    </xf>
    <xf numFmtId="0" fontId="9" fillId="0" borderId="4" xfId="0" applyFont="1" applyBorder="1" applyAlignment="1">
      <alignment horizontal="right" vertical="center" indent="1"/>
    </xf>
    <xf numFmtId="0" fontId="8" fillId="0" borderId="5" xfId="0" applyFont="1" applyBorder="1" applyAlignment="1" applyProtection="1">
      <alignment horizontal="center"/>
      <protection locked="0"/>
    </xf>
    <xf numFmtId="0" fontId="9" fillId="0" borderId="32" xfId="0" applyFont="1" applyBorder="1" applyAlignment="1">
      <alignment horizontal="right" vertical="center" wrapText="1" indent="1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164" fontId="8" fillId="2" borderId="6" xfId="0" applyNumberFormat="1" applyFont="1" applyFill="1" applyBorder="1" applyAlignment="1" applyProtection="1">
      <alignment horizontal="center" vertical="center"/>
      <protection locked="0"/>
    </xf>
    <xf numFmtId="0" fontId="9" fillId="0" borderId="7" xfId="0" applyFont="1" applyBorder="1" applyAlignment="1">
      <alignment horizontal="right" vertical="center" wrapText="1" indent="1"/>
    </xf>
    <xf numFmtId="0" fontId="8" fillId="0" borderId="0" xfId="0" applyFont="1" applyAlignment="1">
      <alignment horizontal="left"/>
    </xf>
    <xf numFmtId="3" fontId="15" fillId="0" borderId="12" xfId="0" applyNumberFormat="1" applyFont="1" applyBorder="1" applyAlignment="1" applyProtection="1">
      <alignment vertical="center"/>
      <protection locked="0"/>
    </xf>
    <xf numFmtId="0" fontId="8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9" fillId="0" borderId="0" xfId="0" applyFont="1" applyAlignment="1">
      <alignment horizontal="right" vertical="center" indent="1"/>
    </xf>
    <xf numFmtId="0" fontId="0" fillId="0" borderId="60" xfId="0" applyBorder="1"/>
    <xf numFmtId="0" fontId="1" fillId="0" borderId="0" xfId="0" applyFont="1"/>
    <xf numFmtId="0" fontId="13" fillId="3" borderId="10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wrapText="1"/>
    </xf>
    <xf numFmtId="0" fontId="9" fillId="0" borderId="12" xfId="0" applyFont="1" applyBorder="1" applyAlignment="1">
      <alignment horizontal="center" vertical="center"/>
    </xf>
    <xf numFmtId="0" fontId="13" fillId="0" borderId="12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1" fillId="0" borderId="12" xfId="0" applyFont="1" applyBorder="1" applyAlignment="1" applyProtection="1">
      <alignment horizontal="center" vertical="top"/>
      <protection locked="0"/>
    </xf>
    <xf numFmtId="0" fontId="8" fillId="0" borderId="0" xfId="0" applyFont="1" applyAlignment="1">
      <alignment horizontal="right" indent="1"/>
    </xf>
    <xf numFmtId="0" fontId="0" fillId="0" borderId="13" xfId="0" applyBorder="1"/>
    <xf numFmtId="0" fontId="0" fillId="0" borderId="1" xfId="0" applyBorder="1"/>
    <xf numFmtId="44" fontId="8" fillId="0" borderId="17" xfId="2" applyFont="1" applyBorder="1" applyAlignment="1">
      <alignment vertical="center"/>
    </xf>
    <xf numFmtId="44" fontId="1" fillId="0" borderId="62" xfId="0" applyNumberFormat="1" applyFont="1" applyBorder="1" applyAlignment="1" applyProtection="1">
      <alignment vertical="center"/>
      <protection locked="0"/>
    </xf>
    <xf numFmtId="44" fontId="1" fillId="0" borderId="12" xfId="2" applyFont="1" applyBorder="1" applyAlignment="1" applyProtection="1">
      <alignment vertical="center"/>
      <protection locked="0"/>
    </xf>
    <xf numFmtId="44" fontId="1" fillId="0" borderId="12" xfId="0" applyNumberFormat="1" applyFont="1" applyBorder="1" applyAlignment="1" applyProtection="1">
      <alignment vertical="center"/>
      <protection locked="0"/>
    </xf>
    <xf numFmtId="0" fontId="13" fillId="3" borderId="10" xfId="0" applyFont="1" applyFill="1" applyBorder="1" applyAlignment="1">
      <alignment wrapText="1"/>
    </xf>
    <xf numFmtId="167" fontId="8" fillId="3" borderId="68" xfId="0" applyNumberFormat="1" applyFont="1" applyFill="1" applyBorder="1" applyAlignment="1">
      <alignment vertical="center"/>
    </xf>
    <xf numFmtId="0" fontId="13" fillId="3" borderId="54" xfId="0" applyFont="1" applyFill="1" applyBorder="1" applyAlignment="1">
      <alignment vertical="center" wrapText="1"/>
    </xf>
    <xf numFmtId="168" fontId="8" fillId="3" borderId="20" xfId="0" applyNumberFormat="1" applyFont="1" applyFill="1" applyBorder="1" applyAlignment="1">
      <alignment vertical="center"/>
    </xf>
    <xf numFmtId="0" fontId="13" fillId="3" borderId="19" xfId="0" applyFont="1" applyFill="1" applyBorder="1" applyAlignment="1">
      <alignment vertical="center" wrapText="1"/>
    </xf>
    <xf numFmtId="44" fontId="8" fillId="0" borderId="18" xfId="2" applyFont="1" applyBorder="1" applyAlignment="1">
      <alignment horizontal="left"/>
    </xf>
    <xf numFmtId="44" fontId="1" fillId="0" borderId="18" xfId="2" applyFont="1" applyBorder="1" applyAlignment="1">
      <alignment horizontal="left"/>
    </xf>
    <xf numFmtId="0" fontId="31" fillId="7" borderId="71" xfId="0" applyFont="1" applyFill="1" applyBorder="1"/>
    <xf numFmtId="0" fontId="31" fillId="7" borderId="72" xfId="0" applyFont="1" applyFill="1" applyBorder="1"/>
    <xf numFmtId="0" fontId="31" fillId="7" borderId="73" xfId="0" applyFont="1" applyFill="1" applyBorder="1"/>
    <xf numFmtId="0" fontId="0" fillId="8" borderId="71" xfId="0" applyFill="1" applyBorder="1"/>
    <xf numFmtId="44" fontId="0" fillId="8" borderId="72" xfId="2" applyFont="1" applyFill="1" applyBorder="1"/>
    <xf numFmtId="0" fontId="0" fillId="0" borderId="71" xfId="0" applyBorder="1"/>
    <xf numFmtId="44" fontId="0" fillId="0" borderId="72" xfId="2" applyFont="1" applyBorder="1"/>
    <xf numFmtId="0" fontId="0" fillId="8" borderId="71" xfId="0" applyFill="1" applyBorder="1" applyAlignment="1">
      <alignment wrapText="1"/>
    </xf>
    <xf numFmtId="44" fontId="0" fillId="0" borderId="61" xfId="2" applyFont="1" applyBorder="1"/>
    <xf numFmtId="44" fontId="0" fillId="0" borderId="0" xfId="2" applyFont="1" applyBorder="1"/>
    <xf numFmtId="0" fontId="0" fillId="8" borderId="72" xfId="2" applyNumberFormat="1" applyFont="1" applyFill="1" applyBorder="1"/>
    <xf numFmtId="0" fontId="0" fillId="0" borderId="72" xfId="2" applyNumberFormat="1" applyFont="1" applyBorder="1"/>
    <xf numFmtId="0" fontId="31" fillId="7" borderId="0" xfId="0" applyFont="1" applyFill="1" applyAlignment="1">
      <alignment wrapText="1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19" fillId="0" borderId="1" xfId="0" applyFont="1" applyBorder="1" applyAlignment="1">
      <alignment horizontal="center"/>
    </xf>
    <xf numFmtId="0" fontId="8" fillId="3" borderId="19" xfId="0" applyFont="1" applyFill="1" applyBorder="1" applyAlignment="1">
      <alignment horizontal="left"/>
    </xf>
    <xf numFmtId="0" fontId="1" fillId="0" borderId="17" xfId="0" applyFont="1" applyBorder="1"/>
    <xf numFmtId="0" fontId="0" fillId="0" borderId="18" xfId="0" applyBorder="1"/>
    <xf numFmtId="0" fontId="1" fillId="0" borderId="28" xfId="0" applyFont="1" applyBorder="1"/>
    <xf numFmtId="0" fontId="1" fillId="0" borderId="28" xfId="0" applyFont="1" applyBorder="1" applyAlignment="1">
      <alignment horizontal="left" indent="1"/>
    </xf>
    <xf numFmtId="0" fontId="0" fillId="9" borderId="30" xfId="0" applyFill="1" applyBorder="1"/>
    <xf numFmtId="0" fontId="3" fillId="0" borderId="13" xfId="0" applyFont="1" applyBorder="1"/>
    <xf numFmtId="0" fontId="3" fillId="0" borderId="18" xfId="0" applyFont="1" applyBorder="1"/>
    <xf numFmtId="44" fontId="1" fillId="0" borderId="24" xfId="2" applyFont="1" applyBorder="1" applyAlignment="1">
      <alignment horizontal="left" vertical="center"/>
    </xf>
    <xf numFmtId="44" fontId="1" fillId="0" borderId="30" xfId="2" applyFont="1" applyBorder="1" applyAlignment="1">
      <alignment horizontal="left" vertical="center"/>
    </xf>
    <xf numFmtId="0" fontId="8" fillId="2" borderId="12" xfId="3" applyNumberFormat="1" applyFont="1" applyFill="1" applyBorder="1" applyAlignment="1" applyProtection="1">
      <alignment horizontal="center" vertical="center"/>
      <protection locked="0"/>
    </xf>
    <xf numFmtId="2" fontId="8" fillId="2" borderId="12" xfId="3" applyNumberFormat="1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/>
    <xf numFmtId="0" fontId="3" fillId="3" borderId="54" xfId="0" applyFont="1" applyFill="1" applyBorder="1"/>
    <xf numFmtId="0" fontId="8" fillId="3" borderId="33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/>
    </xf>
    <xf numFmtId="0" fontId="8" fillId="3" borderId="54" xfId="0" applyFont="1" applyFill="1" applyBorder="1" applyAlignment="1">
      <alignment horizontal="left"/>
    </xf>
    <xf numFmtId="0" fontId="1" fillId="3" borderId="33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0" fillId="2" borderId="0" xfId="0" applyFont="1" applyFill="1" applyAlignment="1">
      <alignment horizontal="right" vertical="center"/>
    </xf>
    <xf numFmtId="0" fontId="10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right" vertical="center"/>
    </xf>
    <xf numFmtId="170" fontId="1" fillId="0" borderId="12" xfId="2" applyNumberFormat="1" applyFont="1" applyBorder="1" applyAlignment="1">
      <alignment vertical="center"/>
    </xf>
    <xf numFmtId="172" fontId="1" fillId="0" borderId="12" xfId="2" applyNumberFormat="1" applyFont="1" applyFill="1" applyBorder="1" applyAlignment="1" applyProtection="1">
      <alignment vertical="center"/>
    </xf>
    <xf numFmtId="172" fontId="1" fillId="0" borderId="38" xfId="2" applyNumberFormat="1" applyFont="1" applyFill="1" applyBorder="1" applyAlignment="1" applyProtection="1">
      <alignment vertical="center"/>
    </xf>
    <xf numFmtId="172" fontId="3" fillId="6" borderId="21" xfId="2" applyNumberFormat="1" applyFont="1" applyFill="1" applyBorder="1" applyAlignment="1" applyProtection="1">
      <alignment vertical="center"/>
    </xf>
    <xf numFmtId="172" fontId="8" fillId="0" borderId="55" xfId="2" applyNumberFormat="1" applyFont="1" applyBorder="1" applyAlignment="1">
      <alignment vertical="center"/>
    </xf>
    <xf numFmtId="172" fontId="1" fillId="0" borderId="55" xfId="2" applyNumberFormat="1" applyFont="1" applyBorder="1" applyAlignment="1">
      <alignment vertical="center"/>
    </xf>
    <xf numFmtId="172" fontId="3" fillId="0" borderId="12" xfId="2" applyNumberFormat="1" applyFont="1" applyFill="1" applyBorder="1" applyAlignment="1" applyProtection="1">
      <alignment vertical="center"/>
      <protection locked="0"/>
    </xf>
    <xf numFmtId="172" fontId="3" fillId="0" borderId="12" xfId="2" applyNumberFormat="1" applyFont="1" applyFill="1" applyBorder="1" applyAlignment="1" applyProtection="1">
      <alignment vertical="center"/>
    </xf>
    <xf numFmtId="172" fontId="3" fillId="6" borderId="12" xfId="2" applyNumberFormat="1" applyFont="1" applyFill="1" applyBorder="1" applyAlignment="1" applyProtection="1">
      <alignment vertical="center"/>
    </xf>
    <xf numFmtId="172" fontId="3" fillId="6" borderId="38" xfId="2" applyNumberFormat="1" applyFont="1" applyFill="1" applyBorder="1" applyAlignment="1" applyProtection="1">
      <alignment vertical="center"/>
    </xf>
    <xf numFmtId="172" fontId="3" fillId="0" borderId="38" xfId="2" applyNumberFormat="1" applyFont="1" applyFill="1" applyBorder="1" applyAlignment="1" applyProtection="1">
      <alignment vertical="center"/>
    </xf>
    <xf numFmtId="172" fontId="8" fillId="0" borderId="20" xfId="2" applyNumberFormat="1" applyFont="1" applyFill="1" applyBorder="1" applyAlignment="1" applyProtection="1">
      <alignment vertical="center"/>
    </xf>
    <xf numFmtId="172" fontId="3" fillId="0" borderId="38" xfId="2" applyNumberFormat="1" applyFont="1" applyFill="1" applyBorder="1"/>
    <xf numFmtId="172" fontId="3" fillId="0" borderId="21" xfId="2" applyNumberFormat="1" applyFont="1" applyFill="1" applyBorder="1" applyAlignment="1" applyProtection="1">
      <alignment vertical="center"/>
    </xf>
    <xf numFmtId="172" fontId="8" fillId="0" borderId="20" xfId="2" applyNumberFormat="1" applyFont="1" applyBorder="1" applyAlignment="1">
      <alignment vertical="center"/>
    </xf>
    <xf numFmtId="172" fontId="8" fillId="0" borderId="55" xfId="2" applyNumberFormat="1" applyFont="1" applyFill="1" applyBorder="1" applyAlignment="1" applyProtection="1">
      <alignment vertical="center"/>
    </xf>
    <xf numFmtId="172" fontId="3" fillId="0" borderId="38" xfId="2" applyNumberFormat="1" applyFont="1" applyFill="1" applyBorder="1" applyAlignment="1" applyProtection="1">
      <alignment vertical="center"/>
      <protection locked="0"/>
    </xf>
    <xf numFmtId="0" fontId="8" fillId="0" borderId="1" xfId="0" applyFont="1" applyBorder="1" applyAlignment="1">
      <alignment horizontal="left"/>
    </xf>
    <xf numFmtId="44" fontId="8" fillId="6" borderId="54" xfId="2" applyFont="1" applyFill="1" applyBorder="1" applyAlignment="1">
      <alignment horizontal="center" vertical="center"/>
    </xf>
    <xf numFmtId="44" fontId="8" fillId="6" borderId="20" xfId="2" applyFont="1" applyFill="1" applyBorder="1" applyAlignment="1">
      <alignment horizontal="center" vertical="center"/>
    </xf>
    <xf numFmtId="3" fontId="8" fillId="2" borderId="28" xfId="0" applyNumberFormat="1" applyFont="1" applyFill="1" applyBorder="1" applyAlignment="1" applyProtection="1">
      <alignment horizontal="left" vertical="top" wrapText="1"/>
      <protection locked="0"/>
    </xf>
    <xf numFmtId="3" fontId="8" fillId="2" borderId="30" xfId="0" applyNumberFormat="1" applyFont="1" applyFill="1" applyBorder="1" applyAlignment="1" applyProtection="1">
      <alignment horizontal="left" vertical="top" wrapText="1"/>
      <protection locked="0"/>
    </xf>
    <xf numFmtId="0" fontId="8" fillId="0" borderId="1" xfId="0" applyFont="1" applyBorder="1"/>
    <xf numFmtId="0" fontId="2" fillId="0" borderId="14" xfId="0" applyFont="1" applyBorder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2" fillId="0" borderId="15" xfId="0" applyFont="1" applyBorder="1" applyAlignment="1">
      <alignment horizontal="left" wrapText="1"/>
    </xf>
    <xf numFmtId="0" fontId="30" fillId="0" borderId="17" xfId="6" applyBorder="1" applyAlignment="1">
      <alignment horizontal="left" vertical="top" wrapText="1"/>
    </xf>
    <xf numFmtId="0" fontId="30" fillId="0" borderId="13" xfId="6" applyBorder="1" applyAlignment="1">
      <alignment horizontal="left" vertical="top" wrapText="1"/>
    </xf>
    <xf numFmtId="0" fontId="30" fillId="0" borderId="18" xfId="6" applyBorder="1" applyAlignment="1">
      <alignment horizontal="left" vertical="top" wrapText="1"/>
    </xf>
    <xf numFmtId="0" fontId="3" fillId="0" borderId="11" xfId="0" applyFont="1" applyBorder="1"/>
    <xf numFmtId="0" fontId="13" fillId="0" borderId="23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0" fontId="13" fillId="0" borderId="14" xfId="0" applyFont="1" applyBorder="1" applyAlignment="1">
      <alignment horizontal="left" vertical="center"/>
    </xf>
    <xf numFmtId="0" fontId="13" fillId="0" borderId="11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/>
    </xf>
    <xf numFmtId="0" fontId="8" fillId="0" borderId="17" xfId="0" applyFont="1" applyBorder="1" applyProtection="1">
      <protection locked="0"/>
    </xf>
    <xf numFmtId="0" fontId="8" fillId="0" borderId="13" xfId="0" applyFont="1" applyBorder="1" applyProtection="1">
      <protection locked="0"/>
    </xf>
    <xf numFmtId="0" fontId="8" fillId="0" borderId="18" xfId="0" applyFont="1" applyBorder="1" applyProtection="1">
      <protection locked="0"/>
    </xf>
    <xf numFmtId="0" fontId="10" fillId="0" borderId="11" xfId="0" applyFont="1" applyBorder="1"/>
    <xf numFmtId="0" fontId="13" fillId="0" borderId="14" xfId="0" applyFont="1" applyBorder="1"/>
    <xf numFmtId="0" fontId="13" fillId="0" borderId="11" xfId="0" applyFont="1" applyBorder="1"/>
    <xf numFmtId="0" fontId="13" fillId="0" borderId="15" xfId="0" applyFont="1" applyBorder="1"/>
    <xf numFmtId="0" fontId="10" fillId="0" borderId="17" xfId="0" applyFont="1" applyBorder="1" applyProtection="1">
      <protection locked="0"/>
    </xf>
    <xf numFmtId="0" fontId="10" fillId="0" borderId="13" xfId="0" applyFont="1" applyBorder="1" applyProtection="1">
      <protection locked="0"/>
    </xf>
    <xf numFmtId="0" fontId="10" fillId="0" borderId="18" xfId="0" applyFont="1" applyBorder="1" applyProtection="1">
      <protection locked="0"/>
    </xf>
    <xf numFmtId="0" fontId="13" fillId="0" borderId="21" xfId="0" applyFont="1" applyBorder="1"/>
    <xf numFmtId="0" fontId="13" fillId="0" borderId="19" xfId="0" applyFont="1" applyBorder="1"/>
    <xf numFmtId="0" fontId="8" fillId="2" borderId="11" xfId="0" applyFont="1" applyFill="1" applyBorder="1"/>
    <xf numFmtId="0" fontId="10" fillId="0" borderId="1" xfId="0" applyFont="1" applyBorder="1"/>
    <xf numFmtId="0" fontId="9" fillId="0" borderId="28" xfId="0" applyFont="1" applyBorder="1" applyAlignment="1">
      <alignment horizontal="right" vertical="center" wrapText="1"/>
    </xf>
    <xf numFmtId="0" fontId="9" fillId="0" borderId="29" xfId="0" applyFont="1" applyBorder="1" applyAlignment="1">
      <alignment horizontal="right" vertical="center" wrapText="1"/>
    </xf>
    <xf numFmtId="0" fontId="0" fillId="0" borderId="29" xfId="0" applyBorder="1"/>
    <xf numFmtId="0" fontId="0" fillId="0" borderId="30" xfId="0" applyBorder="1"/>
    <xf numFmtId="0" fontId="9" fillId="2" borderId="26" xfId="0" applyFont="1" applyFill="1" applyBorder="1" applyAlignment="1">
      <alignment horizontal="right" vertical="center" wrapText="1"/>
    </xf>
    <xf numFmtId="0" fontId="9" fillId="2" borderId="27" xfId="0" applyFont="1" applyFill="1" applyBorder="1" applyAlignment="1">
      <alignment horizontal="right" vertical="center" wrapText="1"/>
    </xf>
    <xf numFmtId="0" fontId="8" fillId="0" borderId="20" xfId="0" applyFont="1" applyBorder="1" applyProtection="1">
      <protection locked="0"/>
    </xf>
    <xf numFmtId="0" fontId="13" fillId="0" borderId="23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9" fillId="0" borderId="23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8" fillId="0" borderId="11" xfId="0" applyFont="1" applyBorder="1"/>
    <xf numFmtId="0" fontId="13" fillId="0" borderId="23" xfId="0" applyFont="1" applyBorder="1"/>
    <xf numFmtId="0" fontId="13" fillId="0" borderId="2" xfId="0" applyFont="1" applyBorder="1"/>
    <xf numFmtId="0" fontId="13" fillId="0" borderId="24" xfId="0" applyFont="1" applyBorder="1"/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/>
      <protection locked="0"/>
    </xf>
    <xf numFmtId="0" fontId="8" fillId="0" borderId="18" xfId="0" applyFont="1" applyBorder="1" applyAlignment="1" applyProtection="1">
      <alignment horizontal="center"/>
      <protection locked="0"/>
    </xf>
    <xf numFmtId="0" fontId="10" fillId="0" borderId="0" xfId="0" applyFont="1"/>
    <xf numFmtId="0" fontId="10" fillId="0" borderId="31" xfId="0" applyFont="1" applyBorder="1"/>
    <xf numFmtId="0" fontId="24" fillId="0" borderId="28" xfId="0" applyFont="1" applyBorder="1" applyAlignment="1">
      <alignment horizontal="right" vertical="center" wrapText="1"/>
    </xf>
    <xf numFmtId="0" fontId="24" fillId="0" borderId="29" xfId="0" applyFont="1" applyBorder="1" applyAlignment="1">
      <alignment horizontal="right" vertical="center" wrapText="1"/>
    </xf>
    <xf numFmtId="0" fontId="8" fillId="2" borderId="29" xfId="0" applyFont="1" applyFill="1" applyBorder="1" applyAlignment="1" applyProtection="1">
      <alignment horizontal="center" vertical="center"/>
      <protection locked="0"/>
    </xf>
    <xf numFmtId="0" fontId="8" fillId="0" borderId="31" xfId="0" applyFont="1" applyBorder="1"/>
    <xf numFmtId="0" fontId="9" fillId="2" borderId="25" xfId="0" applyFont="1" applyFill="1" applyBorder="1" applyAlignment="1">
      <alignment horizontal="left" vertical="center" wrapText="1"/>
    </xf>
    <xf numFmtId="0" fontId="9" fillId="2" borderId="26" xfId="0" applyFont="1" applyFill="1" applyBorder="1" applyAlignment="1">
      <alignment horizontal="left" vertical="center" wrapText="1"/>
    </xf>
    <xf numFmtId="0" fontId="8" fillId="2" borderId="26" xfId="0" applyFont="1" applyFill="1" applyBorder="1" applyAlignment="1" applyProtection="1">
      <alignment horizontal="center" vertical="center"/>
      <protection locked="0"/>
    </xf>
    <xf numFmtId="0" fontId="22" fillId="0" borderId="28" xfId="0" applyFont="1" applyBorder="1" applyAlignment="1">
      <alignment horizontal="left" vertical="center"/>
    </xf>
    <xf numFmtId="0" fontId="22" fillId="0" borderId="29" xfId="0" applyFont="1" applyBorder="1" applyAlignment="1">
      <alignment horizontal="left" vertical="center"/>
    </xf>
    <xf numFmtId="0" fontId="16" fillId="0" borderId="29" xfId="0" applyFont="1" applyBorder="1" applyAlignment="1">
      <alignment horizontal="right" vertical="center"/>
    </xf>
    <xf numFmtId="0" fontId="16" fillId="0" borderId="30" xfId="0" applyFont="1" applyBorder="1" applyAlignment="1">
      <alignment horizontal="right" vertical="center"/>
    </xf>
    <xf numFmtId="0" fontId="22" fillId="0" borderId="29" xfId="0" applyFont="1" applyBorder="1" applyAlignment="1">
      <alignment horizontal="right" vertical="center" wrapText="1"/>
    </xf>
    <xf numFmtId="0" fontId="13" fillId="5" borderId="10" xfId="0" applyFont="1" applyFill="1" applyBorder="1" applyAlignment="1">
      <alignment horizontal="center" vertical="center" wrapText="1"/>
    </xf>
    <xf numFmtId="168" fontId="8" fillId="6" borderId="12" xfId="0" applyNumberFormat="1" applyFont="1" applyFill="1" applyBorder="1" applyAlignment="1">
      <alignment horizontal="center" vertical="center"/>
    </xf>
    <xf numFmtId="167" fontId="8" fillId="6" borderId="12" xfId="0" applyNumberFormat="1" applyFont="1" applyFill="1" applyBorder="1" applyAlignment="1">
      <alignment horizontal="center" vertical="center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14" fontId="14" fillId="0" borderId="29" xfId="0" applyNumberFormat="1" applyFont="1" applyBorder="1" applyAlignment="1" applyProtection="1">
      <alignment horizontal="center" vertical="center"/>
      <protection locked="0"/>
    </xf>
    <xf numFmtId="44" fontId="0" fillId="8" borderId="73" xfId="2" applyFont="1" applyFill="1" applyBorder="1" applyAlignment="1">
      <alignment horizontal="center" vertical="center"/>
    </xf>
    <xf numFmtId="44" fontId="0" fillId="8" borderId="74" xfId="2" applyFont="1" applyFill="1" applyBorder="1" applyAlignment="1">
      <alignment horizontal="center" vertical="center"/>
    </xf>
    <xf numFmtId="44" fontId="0" fillId="8" borderId="75" xfId="2" applyFont="1" applyFill="1" applyBorder="1" applyAlignment="1">
      <alignment horizontal="center" vertical="center"/>
    </xf>
    <xf numFmtId="169" fontId="9" fillId="0" borderId="36" xfId="0" applyNumberFormat="1" applyFont="1" applyBorder="1" applyAlignment="1">
      <alignment horizontal="right" vertical="center"/>
    </xf>
    <xf numFmtId="169" fontId="9" fillId="0" borderId="37" xfId="0" applyNumberFormat="1" applyFont="1" applyBorder="1" applyAlignment="1">
      <alignment horizontal="right" vertical="center"/>
    </xf>
    <xf numFmtId="169" fontId="10" fillId="4" borderId="34" xfId="2" applyNumberFormat="1" applyFont="1" applyFill="1" applyBorder="1" applyAlignment="1">
      <alignment horizontal="right" vertical="center"/>
    </xf>
    <xf numFmtId="169" fontId="10" fillId="4" borderId="35" xfId="2" applyNumberFormat="1" applyFont="1" applyFill="1" applyBorder="1" applyAlignment="1">
      <alignment horizontal="right" vertical="center"/>
    </xf>
    <xf numFmtId="0" fontId="10" fillId="3" borderId="10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0" fillId="6" borderId="19" xfId="0" applyFont="1" applyFill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/>
    </xf>
    <xf numFmtId="0" fontId="10" fillId="6" borderId="23" xfId="0" applyFont="1" applyFill="1" applyBorder="1" applyAlignment="1">
      <alignment horizontal="center" vertical="center" wrapText="1"/>
    </xf>
    <xf numFmtId="0" fontId="10" fillId="6" borderId="17" xfId="0" applyFont="1" applyFill="1" applyBorder="1" applyAlignment="1">
      <alignment horizontal="center" vertical="center" wrapText="1"/>
    </xf>
    <xf numFmtId="165" fontId="10" fillId="5" borderId="28" xfId="0" applyNumberFormat="1" applyFont="1" applyFill="1" applyBorder="1"/>
    <xf numFmtId="165" fontId="10" fillId="5" borderId="29" xfId="0" applyNumberFormat="1" applyFont="1" applyFill="1" applyBorder="1"/>
    <xf numFmtId="165" fontId="10" fillId="5" borderId="30" xfId="0" applyNumberFormat="1" applyFont="1" applyFill="1" applyBorder="1"/>
    <xf numFmtId="0" fontId="10" fillId="6" borderId="2" xfId="0" applyFont="1" applyFill="1" applyBorder="1" applyAlignment="1">
      <alignment horizontal="center" vertical="center" wrapText="1"/>
    </xf>
    <xf numFmtId="0" fontId="10" fillId="6" borderId="24" xfId="0" applyFont="1" applyFill="1" applyBorder="1" applyAlignment="1">
      <alignment horizontal="center" vertical="center" wrapText="1"/>
    </xf>
    <xf numFmtId="0" fontId="10" fillId="6" borderId="52" xfId="0" applyFont="1" applyFill="1" applyBorder="1" applyAlignment="1">
      <alignment horizontal="center" vertical="center"/>
    </xf>
    <xf numFmtId="0" fontId="10" fillId="6" borderId="53" xfId="0" applyFont="1" applyFill="1" applyBorder="1" applyAlignment="1">
      <alignment horizontal="center" vertical="center"/>
    </xf>
    <xf numFmtId="167" fontId="9" fillId="2" borderId="28" xfId="0" applyNumberFormat="1" applyFont="1" applyFill="1" applyBorder="1" applyAlignment="1">
      <alignment horizontal="center" vertical="center"/>
    </xf>
    <xf numFmtId="167" fontId="9" fillId="2" borderId="30" xfId="0" applyNumberFormat="1" applyFont="1" applyFill="1" applyBorder="1" applyAlignment="1">
      <alignment horizontal="center" vertical="center"/>
    </xf>
    <xf numFmtId="171" fontId="9" fillId="0" borderId="36" xfId="0" applyNumberFormat="1" applyFont="1" applyBorder="1" applyAlignment="1">
      <alignment horizontal="right" vertical="center"/>
    </xf>
    <xf numFmtId="171" fontId="9" fillId="0" borderId="37" xfId="0" applyNumberFormat="1" applyFont="1" applyBorder="1" applyAlignment="1">
      <alignment horizontal="right" vertical="center"/>
    </xf>
    <xf numFmtId="171" fontId="10" fillId="4" borderId="44" xfId="5" applyNumberFormat="1" applyFont="1" applyFill="1" applyBorder="1" applyAlignment="1">
      <alignment horizontal="right" vertical="center"/>
    </xf>
    <xf numFmtId="171" fontId="10" fillId="4" borderId="45" xfId="5" applyNumberFormat="1" applyFont="1" applyFill="1" applyBorder="1" applyAlignment="1">
      <alignment horizontal="right" vertical="center"/>
    </xf>
    <xf numFmtId="169" fontId="9" fillId="0" borderId="41" xfId="0" applyNumberFormat="1" applyFont="1" applyBorder="1" applyAlignment="1">
      <alignment horizontal="right" vertical="center"/>
    </xf>
    <xf numFmtId="169" fontId="9" fillId="0" borderId="42" xfId="0" applyNumberFormat="1" applyFont="1" applyBorder="1" applyAlignment="1">
      <alignment horizontal="right" vertical="center"/>
    </xf>
    <xf numFmtId="7" fontId="9" fillId="6" borderId="44" xfId="0" applyNumberFormat="1" applyFont="1" applyFill="1" applyBorder="1" applyAlignment="1">
      <alignment horizontal="right" vertical="center"/>
    </xf>
    <xf numFmtId="7" fontId="9" fillId="6" borderId="45" xfId="0" applyNumberFormat="1" applyFont="1" applyFill="1" applyBorder="1" applyAlignment="1">
      <alignment horizontal="right" vertical="center"/>
    </xf>
    <xf numFmtId="169" fontId="10" fillId="4" borderId="43" xfId="2" applyNumberFormat="1" applyFont="1" applyFill="1" applyBorder="1" applyAlignment="1">
      <alignment horizontal="right" vertical="center"/>
    </xf>
    <xf numFmtId="169" fontId="10" fillId="4" borderId="48" xfId="2" applyNumberFormat="1" applyFont="1" applyFill="1" applyBorder="1" applyAlignment="1">
      <alignment horizontal="right" vertical="center"/>
    </xf>
    <xf numFmtId="169" fontId="10" fillId="4" borderId="46" xfId="2" applyNumberFormat="1" applyFont="1" applyFill="1" applyBorder="1" applyAlignment="1">
      <alignment horizontal="right" vertical="center"/>
    </xf>
    <xf numFmtId="169" fontId="10" fillId="4" borderId="47" xfId="2" applyNumberFormat="1" applyFont="1" applyFill="1" applyBorder="1" applyAlignment="1">
      <alignment horizontal="right" vertical="center"/>
    </xf>
    <xf numFmtId="167" fontId="9" fillId="2" borderId="39" xfId="0" applyNumberFormat="1" applyFont="1" applyFill="1" applyBorder="1" applyAlignment="1">
      <alignment horizontal="center" vertical="center"/>
    </xf>
    <xf numFmtId="167" fontId="9" fillId="2" borderId="40" xfId="0" applyNumberFormat="1" applyFont="1" applyFill="1" applyBorder="1" applyAlignment="1">
      <alignment horizontal="center" vertical="center"/>
    </xf>
    <xf numFmtId="0" fontId="10" fillId="4" borderId="44" xfId="0" applyFont="1" applyFill="1" applyBorder="1" applyAlignment="1">
      <alignment horizontal="right" vertical="center" indent="1"/>
    </xf>
    <xf numFmtId="0" fontId="10" fillId="4" borderId="57" xfId="0" applyFont="1" applyFill="1" applyBorder="1" applyAlignment="1">
      <alignment horizontal="right" vertical="center" indent="1"/>
    </xf>
    <xf numFmtId="0" fontId="10" fillId="4" borderId="45" xfId="0" applyFont="1" applyFill="1" applyBorder="1" applyAlignment="1">
      <alignment horizontal="right" vertical="center" indent="1"/>
    </xf>
    <xf numFmtId="0" fontId="13" fillId="3" borderId="19" xfId="0" applyFont="1" applyFill="1" applyBorder="1" applyAlignment="1">
      <alignment horizontal="center" vertical="center" wrapText="1"/>
    </xf>
    <xf numFmtId="168" fontId="8" fillId="3" borderId="20" xfId="0" applyNumberFormat="1" applyFont="1" applyFill="1" applyBorder="1" applyAlignment="1">
      <alignment horizontal="center" vertical="center"/>
    </xf>
    <xf numFmtId="0" fontId="13" fillId="3" borderId="21" xfId="0" applyFont="1" applyFill="1" applyBorder="1" applyAlignment="1">
      <alignment horizontal="center" vertical="center" wrapText="1"/>
    </xf>
    <xf numFmtId="167" fontId="8" fillId="3" borderId="20" xfId="0" applyNumberFormat="1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/>
    </xf>
    <xf numFmtId="167" fontId="8" fillId="3" borderId="20" xfId="0" applyNumberFormat="1" applyFont="1" applyFill="1" applyBorder="1" applyAlignment="1">
      <alignment horizontal="left" vertical="center" indent="1"/>
    </xf>
    <xf numFmtId="0" fontId="13" fillId="3" borderId="21" xfId="0" applyFont="1" applyFill="1" applyBorder="1" applyAlignment="1">
      <alignment horizontal="left"/>
    </xf>
    <xf numFmtId="0" fontId="13" fillId="3" borderId="23" xfId="0" applyFont="1" applyFill="1" applyBorder="1" applyAlignment="1">
      <alignment horizontal="left"/>
    </xf>
    <xf numFmtId="0" fontId="13" fillId="3" borderId="2" xfId="0" applyFont="1" applyFill="1" applyBorder="1" applyAlignment="1">
      <alignment horizontal="left"/>
    </xf>
    <xf numFmtId="0" fontId="13" fillId="3" borderId="24" xfId="0" applyFont="1" applyFill="1" applyBorder="1" applyAlignment="1">
      <alignment horizontal="left"/>
    </xf>
    <xf numFmtId="0" fontId="10" fillId="5" borderId="28" xfId="0" applyFont="1" applyFill="1" applyBorder="1" applyAlignment="1">
      <alignment horizontal="left" wrapText="1"/>
    </xf>
    <xf numFmtId="0" fontId="10" fillId="5" borderId="29" xfId="0" applyFont="1" applyFill="1" applyBorder="1" applyAlignment="1">
      <alignment horizontal="left" wrapText="1"/>
    </xf>
    <xf numFmtId="0" fontId="10" fillId="5" borderId="30" xfId="0" applyFont="1" applyFill="1" applyBorder="1" applyAlignment="1">
      <alignment horizontal="left" wrapText="1"/>
    </xf>
    <xf numFmtId="0" fontId="8" fillId="3" borderId="23" xfId="0" applyFont="1" applyFill="1" applyBorder="1" applyAlignment="1">
      <alignment horizontal="center"/>
    </xf>
    <xf numFmtId="0" fontId="8" fillId="3" borderId="24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3" borderId="24" xfId="0" applyFont="1" applyFill="1" applyBorder="1" applyAlignment="1">
      <alignment horizontal="center"/>
    </xf>
    <xf numFmtId="0" fontId="26" fillId="3" borderId="20" xfId="0" applyFont="1" applyFill="1" applyBorder="1" applyAlignment="1">
      <alignment horizontal="center" vertical="center"/>
    </xf>
    <xf numFmtId="0" fontId="25" fillId="3" borderId="20" xfId="0" applyFont="1" applyFill="1" applyBorder="1" applyAlignment="1">
      <alignment horizontal="center" vertical="top" wrapText="1"/>
    </xf>
    <xf numFmtId="0" fontId="0" fillId="0" borderId="12" xfId="0" applyBorder="1" applyAlignment="1" applyProtection="1">
      <alignment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top" wrapText="1"/>
      <protection locked="0"/>
    </xf>
    <xf numFmtId="0" fontId="8" fillId="0" borderId="0" xfId="0" applyFont="1"/>
    <xf numFmtId="0" fontId="13" fillId="3" borderId="10" xfId="0" applyFont="1" applyFill="1" applyBorder="1" applyAlignment="1">
      <alignment horizontal="center" wrapText="1"/>
    </xf>
    <xf numFmtId="172" fontId="8" fillId="2" borderId="55" xfId="2" applyNumberFormat="1" applyFont="1" applyFill="1" applyBorder="1" applyAlignment="1">
      <alignment vertical="center"/>
    </xf>
    <xf numFmtId="172" fontId="1" fillId="0" borderId="21" xfId="2" applyNumberFormat="1" applyFont="1" applyFill="1" applyBorder="1" applyAlignment="1" applyProtection="1">
      <alignment horizontal="center" vertical="center"/>
    </xf>
    <xf numFmtId="172" fontId="1" fillId="0" borderId="54" xfId="2" applyNumberFormat="1" applyFont="1" applyFill="1" applyBorder="1" applyAlignment="1" applyProtection="1">
      <alignment horizontal="center" vertical="center"/>
    </xf>
    <xf numFmtId="172" fontId="1" fillId="0" borderId="76" xfId="2" applyNumberFormat="1" applyFont="1" applyFill="1" applyBorder="1" applyAlignment="1" applyProtection="1">
      <alignment horizontal="center" vertical="center"/>
    </xf>
    <xf numFmtId="172" fontId="1" fillId="0" borderId="14" xfId="2" applyNumberFormat="1" applyFont="1" applyFill="1" applyBorder="1" applyAlignment="1">
      <alignment horizontal="center" vertical="center"/>
    </xf>
    <xf numFmtId="172" fontId="1" fillId="0" borderId="15" xfId="2" applyNumberFormat="1" applyFont="1" applyFill="1" applyBorder="1" applyAlignment="1">
      <alignment horizontal="center" vertical="center"/>
    </xf>
    <xf numFmtId="172" fontId="1" fillId="0" borderId="33" xfId="2" applyNumberFormat="1" applyFont="1" applyFill="1" applyBorder="1" applyAlignment="1">
      <alignment horizontal="center" vertical="center"/>
    </xf>
    <xf numFmtId="172" fontId="1" fillId="0" borderId="16" xfId="2" applyNumberFormat="1" applyFont="1" applyFill="1" applyBorder="1" applyAlignment="1">
      <alignment horizontal="center" vertical="center"/>
    </xf>
    <xf numFmtId="172" fontId="1" fillId="0" borderId="77" xfId="2" applyNumberFormat="1" applyFont="1" applyFill="1" applyBorder="1" applyAlignment="1">
      <alignment horizontal="center" vertical="center"/>
    </xf>
    <xf numFmtId="172" fontId="1" fillId="0" borderId="78" xfId="2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25" fillId="3" borderId="17" xfId="0" applyFont="1" applyFill="1" applyBorder="1" applyAlignment="1">
      <alignment horizontal="center" vertical="top" wrapText="1"/>
    </xf>
    <xf numFmtId="0" fontId="25" fillId="3" borderId="18" xfId="0" applyFont="1" applyFill="1" applyBorder="1" applyAlignment="1">
      <alignment horizontal="center" vertical="top" wrapText="1"/>
    </xf>
    <xf numFmtId="0" fontId="32" fillId="0" borderId="17" xfId="0" applyFont="1" applyBorder="1" applyAlignment="1">
      <alignment horizontal="left" vertical="center"/>
    </xf>
    <xf numFmtId="0" fontId="32" fillId="0" borderId="13" xfId="0" applyFont="1" applyBorder="1" applyAlignment="1">
      <alignment horizontal="left" vertical="center"/>
    </xf>
    <xf numFmtId="0" fontId="13" fillId="0" borderId="28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0" fillId="2" borderId="55" xfId="0" applyFont="1" applyFill="1" applyBorder="1" applyAlignment="1">
      <alignment horizontal="right" vertical="center" indent="1"/>
    </xf>
    <xf numFmtId="0" fontId="27" fillId="0" borderId="17" xfId="0" applyFont="1" applyBorder="1" applyAlignment="1">
      <alignment horizontal="left" vertical="center"/>
    </xf>
    <xf numFmtId="0" fontId="27" fillId="0" borderId="13" xfId="0" applyFont="1" applyBorder="1" applyAlignment="1">
      <alignment horizontal="left" vertical="center"/>
    </xf>
    <xf numFmtId="0" fontId="9" fillId="0" borderId="28" xfId="0" applyFont="1" applyBorder="1" applyAlignment="1" applyProtection="1">
      <alignment horizontal="left" vertical="top" wrapText="1"/>
      <protection locked="0"/>
    </xf>
    <xf numFmtId="0" fontId="9" fillId="0" borderId="30" xfId="0" applyFont="1" applyBorder="1" applyAlignment="1" applyProtection="1">
      <alignment horizontal="left" vertical="top" wrapText="1"/>
      <protection locked="0"/>
    </xf>
    <xf numFmtId="0" fontId="9" fillId="0" borderId="29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167" fontId="8" fillId="3" borderId="17" xfId="0" applyNumberFormat="1" applyFont="1" applyFill="1" applyBorder="1" applyAlignment="1">
      <alignment horizontal="left" vertical="center"/>
    </xf>
    <xf numFmtId="167" fontId="8" fillId="3" borderId="18" xfId="0" applyNumberFormat="1" applyFont="1" applyFill="1" applyBorder="1" applyAlignment="1">
      <alignment horizontal="left" vertical="center"/>
    </xf>
    <xf numFmtId="0" fontId="13" fillId="3" borderId="63" xfId="0" applyFont="1" applyFill="1" applyBorder="1" applyAlignment="1">
      <alignment horizontal="left"/>
    </xf>
    <xf numFmtId="167" fontId="8" fillId="3" borderId="64" xfId="0" applyNumberFormat="1" applyFont="1" applyFill="1" applyBorder="1" applyAlignment="1">
      <alignment horizontal="left" vertical="center"/>
    </xf>
    <xf numFmtId="167" fontId="8" fillId="3" borderId="13" xfId="0" applyNumberFormat="1" applyFont="1" applyFill="1" applyBorder="1" applyAlignment="1">
      <alignment horizontal="left" vertical="center"/>
    </xf>
    <xf numFmtId="0" fontId="13" fillId="3" borderId="65" xfId="0" applyFont="1" applyFill="1" applyBorder="1" applyAlignment="1">
      <alignment horizontal="left"/>
    </xf>
    <xf numFmtId="0" fontId="13" fillId="3" borderId="0" xfId="0" applyFont="1" applyFill="1" applyAlignment="1">
      <alignment horizontal="left"/>
    </xf>
    <xf numFmtId="0" fontId="13" fillId="3" borderId="16" xfId="0" applyFont="1" applyFill="1" applyBorder="1" applyAlignment="1">
      <alignment horizontal="left"/>
    </xf>
    <xf numFmtId="167" fontId="8" fillId="3" borderId="66" xfId="0" applyNumberFormat="1" applyFont="1" applyFill="1" applyBorder="1" applyAlignment="1">
      <alignment horizontal="left" vertical="center"/>
    </xf>
    <xf numFmtId="167" fontId="8" fillId="3" borderId="1" xfId="0" applyNumberFormat="1" applyFont="1" applyFill="1" applyBorder="1" applyAlignment="1">
      <alignment horizontal="left" vertical="center"/>
    </xf>
    <xf numFmtId="167" fontId="8" fillId="3" borderId="67" xfId="0" applyNumberFormat="1" applyFont="1" applyFill="1" applyBorder="1" applyAlignment="1">
      <alignment horizontal="left" vertical="center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49" fontId="1" fillId="0" borderId="33" xfId="0" applyNumberFormat="1" applyFont="1" applyBorder="1" applyAlignment="1" applyProtection="1">
      <alignment horizontal="left" vertical="top" wrapText="1"/>
      <protection locked="0"/>
    </xf>
    <xf numFmtId="49" fontId="1" fillId="0" borderId="0" xfId="0" applyNumberFormat="1" applyFont="1" applyAlignment="1" applyProtection="1">
      <alignment horizontal="left" vertical="top" wrapText="1"/>
      <protection locked="0"/>
    </xf>
    <xf numFmtId="0" fontId="27" fillId="0" borderId="0" xfId="0" applyFont="1" applyAlignment="1">
      <alignment horizontal="center" vertical="center"/>
    </xf>
    <xf numFmtId="168" fontId="29" fillId="2" borderId="69" xfId="2" applyNumberFormat="1" applyFont="1" applyFill="1" applyBorder="1" applyAlignment="1" applyProtection="1">
      <alignment horizontal="center" vertical="center"/>
    </xf>
    <xf numFmtId="168" fontId="29" fillId="2" borderId="70" xfId="2" applyNumberFormat="1" applyFont="1" applyFill="1" applyBorder="1" applyAlignment="1" applyProtection="1">
      <alignment horizontal="center" vertical="center"/>
    </xf>
    <xf numFmtId="0" fontId="27" fillId="0" borderId="0" xfId="0" applyFont="1" applyAlignment="1">
      <alignment horizontal="left" vertical="center"/>
    </xf>
    <xf numFmtId="0" fontId="8" fillId="0" borderId="31" xfId="0" applyFont="1" applyBorder="1" applyAlignment="1">
      <alignment horizontal="left" wrapText="1"/>
    </xf>
    <xf numFmtId="0" fontId="9" fillId="0" borderId="12" xfId="0" applyFont="1" applyBorder="1" applyAlignment="1">
      <alignment horizontal="right" vertical="center"/>
    </xf>
    <xf numFmtId="0" fontId="9" fillId="0" borderId="28" xfId="0" applyFont="1" applyBorder="1" applyAlignment="1">
      <alignment vertical="center"/>
    </xf>
    <xf numFmtId="0" fontId="9" fillId="0" borderId="30" xfId="0" applyFont="1" applyBorder="1" applyAlignment="1">
      <alignment vertical="center"/>
    </xf>
    <xf numFmtId="0" fontId="14" fillId="0" borderId="1" xfId="0" applyFont="1" applyBorder="1" applyAlignment="1">
      <alignment horizontal="left"/>
    </xf>
    <xf numFmtId="0" fontId="9" fillId="0" borderId="28" xfId="0" applyFont="1" applyBorder="1" applyAlignment="1">
      <alignment horizontal="right" vertical="center"/>
    </xf>
    <xf numFmtId="0" fontId="9" fillId="0" borderId="29" xfId="0" applyFont="1" applyBorder="1" applyAlignment="1">
      <alignment horizontal="right" vertical="center"/>
    </xf>
    <xf numFmtId="0" fontId="9" fillId="0" borderId="30" xfId="0" applyFont="1" applyBorder="1" applyAlignment="1">
      <alignment horizontal="right" vertical="center"/>
    </xf>
    <xf numFmtId="0" fontId="13" fillId="0" borderId="23" xfId="0" applyFont="1" applyBorder="1" applyAlignment="1">
      <alignment horizontal="center" vertical="center"/>
    </xf>
    <xf numFmtId="168" fontId="8" fillId="0" borderId="17" xfId="2" applyNumberFormat="1" applyFont="1" applyFill="1" applyBorder="1" applyAlignment="1" applyProtection="1">
      <alignment horizontal="center" vertical="center"/>
    </xf>
    <xf numFmtId="14" fontId="8" fillId="0" borderId="17" xfId="2" applyNumberFormat="1" applyFont="1" applyFill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center"/>
      <protection locked="0"/>
    </xf>
    <xf numFmtId="0" fontId="14" fillId="0" borderId="1" xfId="0" applyFont="1" applyBorder="1"/>
    <xf numFmtId="0" fontId="5" fillId="0" borderId="1" xfId="0" applyFont="1" applyBorder="1"/>
    <xf numFmtId="0" fontId="10" fillId="4" borderId="28" xfId="0" applyFont="1" applyFill="1" applyBorder="1" applyAlignment="1">
      <alignment horizontal="right" vertical="center"/>
    </xf>
    <xf numFmtId="0" fontId="10" fillId="4" borderId="29" xfId="0" applyFont="1" applyFill="1" applyBorder="1" applyAlignment="1">
      <alignment horizontal="right" vertical="center"/>
    </xf>
    <xf numFmtId="0" fontId="10" fillId="4" borderId="30" xfId="0" applyFont="1" applyFill="1" applyBorder="1" applyAlignment="1">
      <alignment horizontal="right" vertical="center"/>
    </xf>
    <xf numFmtId="0" fontId="9" fillId="0" borderId="11" xfId="0" applyFont="1" applyBorder="1" applyAlignment="1">
      <alignment horizontal="right" vertical="center"/>
    </xf>
    <xf numFmtId="0" fontId="3" fillId="3" borderId="23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 wrapText="1"/>
    </xf>
    <xf numFmtId="172" fontId="3" fillId="0" borderId="21" xfId="2" applyNumberFormat="1" applyFont="1" applyFill="1" applyBorder="1" applyAlignment="1" applyProtection="1">
      <alignment horizontal="center" vertical="center"/>
    </xf>
    <xf numFmtId="0" fontId="25" fillId="3" borderId="17" xfId="0" applyFont="1" applyFill="1" applyBorder="1" applyAlignment="1">
      <alignment horizontal="center" vertical="center" wrapText="1"/>
    </xf>
    <xf numFmtId="0" fontId="25" fillId="3" borderId="17" xfId="0" applyFont="1" applyFill="1" applyBorder="1" applyAlignment="1">
      <alignment horizontal="center" wrapText="1"/>
    </xf>
    <xf numFmtId="0" fontId="25" fillId="3" borderId="54" xfId="0" applyFont="1" applyFill="1" applyBorder="1" applyAlignment="1">
      <alignment horizontal="center" vertical="center" wrapText="1"/>
    </xf>
    <xf numFmtId="0" fontId="25" fillId="3" borderId="3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vertical="center"/>
    </xf>
    <xf numFmtId="0" fontId="9" fillId="0" borderId="10" xfId="0" applyFont="1" applyBorder="1" applyAlignment="1">
      <alignment horizontal="right" vertical="center"/>
    </xf>
    <xf numFmtId="0" fontId="13" fillId="3" borderId="54" xfId="0" applyFont="1" applyFill="1" applyBorder="1" applyAlignment="1">
      <alignment horizontal="left"/>
    </xf>
    <xf numFmtId="167" fontId="8" fillId="3" borderId="20" xfId="0" applyNumberFormat="1" applyFont="1" applyFill="1" applyBorder="1" applyAlignment="1">
      <alignment horizontal="left" vertical="center"/>
    </xf>
    <xf numFmtId="0" fontId="13" fillId="3" borderId="14" xfId="0" applyFont="1" applyFill="1" applyBorder="1" applyAlignment="1">
      <alignment horizontal="left"/>
    </xf>
    <xf numFmtId="0" fontId="25" fillId="3" borderId="18" xfId="0" applyFont="1" applyFill="1" applyBorder="1" applyAlignment="1">
      <alignment horizontal="center" vertical="center" wrapText="1"/>
    </xf>
    <xf numFmtId="0" fontId="34" fillId="2" borderId="0" xfId="0" applyFont="1" applyFill="1" applyAlignment="1">
      <alignment horizontal="left" vertical="center"/>
    </xf>
    <xf numFmtId="0" fontId="3" fillId="0" borderId="1" xfId="0" applyFont="1" applyBorder="1"/>
    <xf numFmtId="0" fontId="3" fillId="3" borderId="24" xfId="0" applyFont="1" applyFill="1" applyBorder="1" applyAlignment="1">
      <alignment horizontal="center"/>
    </xf>
    <xf numFmtId="172" fontId="3" fillId="0" borderId="54" xfId="2" applyNumberFormat="1" applyFont="1" applyFill="1" applyBorder="1" applyAlignment="1" applyProtection="1">
      <alignment horizontal="center" vertical="center"/>
    </xf>
    <xf numFmtId="172" fontId="3" fillId="0" borderId="76" xfId="2" applyNumberFormat="1" applyFont="1" applyFill="1" applyBorder="1" applyAlignment="1" applyProtection="1">
      <alignment horizontal="center" vertical="center"/>
    </xf>
    <xf numFmtId="0" fontId="25" fillId="3" borderId="18" xfId="0" applyFont="1" applyFill="1" applyBorder="1" applyAlignment="1">
      <alignment horizontal="center"/>
    </xf>
    <xf numFmtId="0" fontId="25" fillId="3" borderId="20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left"/>
    </xf>
    <xf numFmtId="0" fontId="13" fillId="3" borderId="15" xfId="0" applyFont="1" applyFill="1" applyBorder="1" applyAlignment="1">
      <alignment horizontal="left"/>
    </xf>
    <xf numFmtId="0" fontId="13" fillId="0" borderId="24" xfId="0" applyFont="1" applyBorder="1" applyAlignment="1">
      <alignment horizontal="center" vertical="center"/>
    </xf>
    <xf numFmtId="168" fontId="8" fillId="0" borderId="18" xfId="2" applyNumberFormat="1" applyFont="1" applyFill="1" applyBorder="1" applyAlignment="1" applyProtection="1">
      <alignment horizontal="center" vertical="center"/>
    </xf>
    <xf numFmtId="14" fontId="8" fillId="0" borderId="18" xfId="2" applyNumberFormat="1" applyFont="1" applyFill="1" applyBorder="1" applyAlignment="1" applyProtection="1">
      <alignment horizontal="center" vertical="center"/>
      <protection locked="0"/>
    </xf>
    <xf numFmtId="172" fontId="3" fillId="0" borderId="38" xfId="2" applyNumberFormat="1" applyFont="1" applyFill="1" applyBorder="1" applyAlignment="1" applyProtection="1">
      <alignment horizontal="center" vertical="center"/>
    </xf>
    <xf numFmtId="172" fontId="3" fillId="6" borderId="21" xfId="2" applyNumberFormat="1" applyFont="1" applyFill="1" applyBorder="1" applyAlignment="1" applyProtection="1">
      <alignment horizontal="center" vertical="center"/>
    </xf>
    <xf numFmtId="172" fontId="3" fillId="6" borderId="54" xfId="2" applyNumberFormat="1" applyFont="1" applyFill="1" applyBorder="1" applyAlignment="1" applyProtection="1">
      <alignment horizontal="center" vertical="center"/>
    </xf>
    <xf numFmtId="172" fontId="3" fillId="6" borderId="76" xfId="2" applyNumberFormat="1" applyFont="1" applyFill="1" applyBorder="1" applyAlignment="1" applyProtection="1">
      <alignment horizontal="center" vertical="center"/>
    </xf>
    <xf numFmtId="172" fontId="3" fillId="6" borderId="21" xfId="2" applyNumberFormat="1" applyFont="1" applyFill="1" applyBorder="1" applyAlignment="1" applyProtection="1">
      <alignment vertical="center"/>
    </xf>
    <xf numFmtId="172" fontId="3" fillId="6" borderId="54" xfId="2" applyNumberFormat="1" applyFont="1" applyFill="1" applyBorder="1" applyAlignment="1" applyProtection="1">
      <alignment vertical="center"/>
    </xf>
    <xf numFmtId="172" fontId="3" fillId="6" borderId="20" xfId="2" applyNumberFormat="1" applyFont="1" applyFill="1" applyBorder="1" applyAlignment="1" applyProtection="1">
      <alignment vertical="center"/>
    </xf>
    <xf numFmtId="0" fontId="13" fillId="3" borderId="54" xfId="0" applyFont="1" applyFill="1" applyBorder="1" applyAlignment="1">
      <alignment horizontal="center" vertical="center" wrapText="1"/>
    </xf>
    <xf numFmtId="0" fontId="22" fillId="0" borderId="14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 indent="1"/>
    </xf>
    <xf numFmtId="0" fontId="22" fillId="0" borderId="15" xfId="0" applyFont="1" applyBorder="1" applyAlignment="1">
      <alignment horizontal="left" vertical="center" wrapText="1" indent="1"/>
    </xf>
    <xf numFmtId="0" fontId="22" fillId="0" borderId="17" xfId="0" applyFont="1" applyBorder="1" applyAlignment="1">
      <alignment horizontal="left" vertical="center" wrapText="1" indent="1"/>
    </xf>
    <xf numFmtId="0" fontId="22" fillId="0" borderId="13" xfId="0" applyFont="1" applyBorder="1" applyAlignment="1">
      <alignment horizontal="left" vertical="center" wrapText="1" indent="1"/>
    </xf>
    <xf numFmtId="0" fontId="22" fillId="0" borderId="18" xfId="0" applyFont="1" applyBorder="1" applyAlignment="1">
      <alignment horizontal="left" vertical="center" wrapText="1" indent="1"/>
    </xf>
    <xf numFmtId="168" fontId="8" fillId="0" borderId="17" xfId="2" applyNumberFormat="1" applyFont="1" applyFill="1" applyBorder="1" applyAlignment="1" applyProtection="1">
      <alignment horizontal="center" vertical="center"/>
      <protection locked="0"/>
    </xf>
    <xf numFmtId="168" fontId="8" fillId="0" borderId="18" xfId="2" applyNumberFormat="1" applyFont="1" applyFill="1" applyBorder="1" applyAlignment="1" applyProtection="1">
      <alignment horizontal="center" vertical="center"/>
      <protection locked="0"/>
    </xf>
    <xf numFmtId="44" fontId="10" fillId="6" borderId="1" xfId="2" applyFont="1" applyFill="1" applyBorder="1" applyAlignment="1">
      <alignment horizontal="center"/>
    </xf>
    <xf numFmtId="167" fontId="8" fillId="3" borderId="17" xfId="2" applyNumberFormat="1" applyFont="1" applyFill="1" applyBorder="1" applyAlignment="1" applyProtection="1">
      <alignment horizontal="center" vertical="center"/>
      <protection locked="0"/>
    </xf>
    <xf numFmtId="167" fontId="8" fillId="3" borderId="18" xfId="2" applyNumberFormat="1" applyFont="1" applyFill="1" applyBorder="1" applyAlignment="1" applyProtection="1">
      <alignment horizontal="center" vertical="center"/>
      <protection locked="0"/>
    </xf>
    <xf numFmtId="0" fontId="13" fillId="5" borderId="23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right" vertical="center" wrapText="1" indent="1"/>
    </xf>
    <xf numFmtId="0" fontId="13" fillId="0" borderId="12" xfId="0" applyFont="1" applyBorder="1" applyAlignment="1">
      <alignment horizontal="right" vertical="center"/>
    </xf>
    <xf numFmtId="0" fontId="9" fillId="0" borderId="33" xfId="0" applyFont="1" applyBorder="1" applyAlignment="1">
      <alignment horizontal="right" vertical="center" indent="1"/>
    </xf>
    <xf numFmtId="0" fontId="9" fillId="0" borderId="0" xfId="0" applyFont="1" applyAlignment="1">
      <alignment horizontal="right" vertical="center" indent="1"/>
    </xf>
    <xf numFmtId="0" fontId="9" fillId="0" borderId="16" xfId="0" applyFont="1" applyBorder="1" applyAlignment="1">
      <alignment horizontal="right" vertical="center" indent="1"/>
    </xf>
    <xf numFmtId="0" fontId="9" fillId="0" borderId="28" xfId="0" applyFont="1" applyBorder="1" applyAlignment="1">
      <alignment horizontal="right" vertical="center" indent="1"/>
    </xf>
    <xf numFmtId="0" fontId="9" fillId="0" borderId="29" xfId="0" applyFont="1" applyBorder="1" applyAlignment="1">
      <alignment horizontal="right" vertical="center" indent="1"/>
    </xf>
    <xf numFmtId="0" fontId="9" fillId="0" borderId="30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11" xfId="0" applyFont="1" applyBorder="1" applyAlignment="1">
      <alignment horizontal="right" vertical="center" indent="1"/>
    </xf>
    <xf numFmtId="0" fontId="9" fillId="0" borderId="15" xfId="0" applyFont="1" applyBorder="1" applyAlignment="1">
      <alignment horizontal="right" vertical="center" indent="1"/>
    </xf>
    <xf numFmtId="0" fontId="17" fillId="0" borderId="11" xfId="0" applyFont="1" applyBorder="1" applyAlignment="1">
      <alignment horizontal="left" vertical="center"/>
    </xf>
    <xf numFmtId="0" fontId="8" fillId="4" borderId="20" xfId="0" applyFont="1" applyFill="1" applyBorder="1" applyAlignment="1">
      <alignment horizontal="right" vertical="center" wrapText="1" indent="1"/>
    </xf>
    <xf numFmtId="168" fontId="8" fillId="0" borderId="20" xfId="2" applyNumberFormat="1" applyFont="1" applyFill="1" applyBorder="1" applyAlignment="1" applyProtection="1">
      <alignment horizontal="center" vertical="center"/>
    </xf>
    <xf numFmtId="167" fontId="8" fillId="3" borderId="20" xfId="2" applyNumberFormat="1" applyFont="1" applyFill="1" applyBorder="1" applyAlignment="1" applyProtection="1">
      <alignment horizontal="center" vertical="center"/>
      <protection locked="0"/>
    </xf>
    <xf numFmtId="0" fontId="13" fillId="5" borderId="19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2" xfId="0" applyBorder="1"/>
    <xf numFmtId="0" fontId="33" fillId="2" borderId="79" xfId="0" applyFont="1" applyFill="1" applyBorder="1" applyAlignment="1">
      <alignment horizontal="center" vertical="center"/>
    </xf>
    <xf numFmtId="0" fontId="33" fillId="2" borderId="80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14" fontId="8" fillId="0" borderId="13" xfId="2" applyNumberFormat="1" applyFont="1" applyFill="1" applyBorder="1" applyAlignment="1" applyProtection="1">
      <alignment horizontal="center" vertical="center"/>
      <protection locked="0"/>
    </xf>
    <xf numFmtId="168" fontId="29" fillId="2" borderId="70" xfId="2" applyNumberFormat="1" applyFont="1" applyFill="1" applyBorder="1" applyAlignment="1">
      <alignment horizontal="center" vertical="center"/>
    </xf>
    <xf numFmtId="44" fontId="20" fillId="0" borderId="33" xfId="2" applyFont="1" applyBorder="1" applyAlignment="1">
      <alignment vertical="center"/>
    </xf>
    <xf numFmtId="168" fontId="29" fillId="2" borderId="69" xfId="2" applyNumberFormat="1" applyFont="1" applyFill="1" applyBorder="1" applyAlignment="1">
      <alignment horizontal="center" vertical="center"/>
    </xf>
    <xf numFmtId="0" fontId="33" fillId="2" borderId="81" xfId="0" applyFont="1" applyFill="1" applyBorder="1" applyAlignment="1">
      <alignment horizontal="center" vertical="center"/>
    </xf>
    <xf numFmtId="0" fontId="33" fillId="2" borderId="82" xfId="0" applyFont="1" applyFill="1" applyBorder="1" applyAlignment="1">
      <alignment horizontal="center" vertical="center"/>
    </xf>
    <xf numFmtId="168" fontId="29" fillId="2" borderId="84" xfId="2" applyNumberFormat="1" applyFont="1" applyFill="1" applyBorder="1" applyAlignment="1" applyProtection="1">
      <alignment horizontal="center" vertical="center"/>
    </xf>
    <xf numFmtId="168" fontId="29" fillId="2" borderId="83" xfId="2" applyNumberFormat="1" applyFont="1" applyFill="1" applyBorder="1" applyAlignment="1" applyProtection="1">
      <alignment horizontal="center" vertical="center"/>
    </xf>
    <xf numFmtId="0" fontId="1" fillId="0" borderId="0" xfId="0" applyFont="1" applyBorder="1"/>
    <xf numFmtId="0" fontId="0" fillId="0" borderId="32" xfId="0" applyBorder="1"/>
    <xf numFmtId="0" fontId="1" fillId="3" borderId="23" xfId="0" applyFont="1" applyFill="1" applyBorder="1" applyAlignment="1" applyProtection="1">
      <alignment horizontal="center"/>
      <protection locked="0"/>
    </xf>
    <xf numFmtId="0" fontId="1" fillId="3" borderId="24" xfId="0" applyFont="1" applyFill="1" applyBorder="1" applyAlignment="1" applyProtection="1">
      <alignment horizontal="center"/>
      <protection locked="0"/>
    </xf>
    <xf numFmtId="0" fontId="3" fillId="3" borderId="23" xfId="0" applyFont="1" applyFill="1" applyBorder="1" applyAlignment="1" applyProtection="1">
      <alignment horizontal="center"/>
      <protection locked="0"/>
    </xf>
    <xf numFmtId="0" fontId="3" fillId="3" borderId="24" xfId="0" applyFont="1" applyFill="1" applyBorder="1" applyAlignment="1" applyProtection="1">
      <alignment horizontal="center"/>
      <protection locked="0"/>
    </xf>
  </cellXfs>
  <cellStyles count="7">
    <cellStyle name="Comma" xfId="5" builtinId="3"/>
    <cellStyle name="Currency" xfId="2" builtinId="4"/>
    <cellStyle name="Hyperlink" xfId="6" builtinId="8"/>
    <cellStyle name="Normal" xfId="0" builtinId="0"/>
    <cellStyle name="Percent" xfId="3" builtinId="5"/>
    <cellStyle name="premier rang" xfId="4" xr:uid="{E85A6A12-C3AE-4F89-9704-C4A0F2275026}"/>
    <cellStyle name="Vide" xfId="1" xr:uid="{56DBABD6-78C0-4EFA-A329-FD57417DBBF5}"/>
  </cellStyles>
  <dxfs count="198"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3" tint="0.89996032593768116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3" tint="0.89996032593768116"/>
        </patternFill>
      </fill>
    </dxf>
    <dxf>
      <font>
        <color theme="0"/>
      </font>
    </dxf>
    <dxf>
      <fill>
        <patternFill>
          <bgColor rgb="FFDAE9F8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auto="1"/>
      </font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89996032593768116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ont>
        <color theme="1"/>
      </font>
    </dxf>
    <dxf>
      <font>
        <color theme="0"/>
      </font>
    </dxf>
    <dxf>
      <font>
        <color theme="1"/>
      </font>
    </dxf>
    <dxf>
      <font>
        <color theme="0"/>
      </font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rgb="FFFF0000"/>
        </patternFill>
      </fill>
    </dxf>
    <dxf>
      <fill>
        <patternFill>
          <bgColor theme="3" tint="0.89996032593768116"/>
        </patternFill>
      </fill>
    </dxf>
    <dxf>
      <fill>
        <patternFill>
          <bgColor theme="3" tint="0.89996032593768116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EEB7"/>
      <color rgb="FFDAE9F8"/>
      <color rgb="FF0000FF"/>
      <color rgb="FFD9D9D9"/>
      <color rgb="FF0070C0"/>
      <color rgb="FF002060"/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22/10/relationships/richValueRel" Target="richData/richValueRel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microsoft.com/office/2017/06/relationships/rdRichValueTypes" Target="richData/rdRichValueTypes.xml"/><Relationship Id="rId30" Type="http://schemas.openxmlformats.org/officeDocument/2006/relationships/customXml" Target="../customXml/item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p91629\AppData\Local\Microsoft\Olk\Attachments\ooa-1885fae2-a848-4ade-878b-6bbd911b42d0\4bad2dcf13d133f2a30a1746a888349c61bb2a8225e1dfa530b0b08b85587752\Fichier-de-participation-SGE.xlsx" TargetMode="External"/><Relationship Id="rId1" Type="http://schemas.openxmlformats.org/officeDocument/2006/relationships/externalLinkPath" Target="file:///C:\Users\bp91629\AppData\Local\Microsoft\Olk\Attachments\ooa-1885fae2-a848-4ade-878b-6bbd911b42d0\4bad2dcf13d133f2a30a1746a888349c61bb2a8225e1dfa530b0b08b85587752\Fichier-de-participation-S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Menu"/>
      <sheetName val="Réservé HQ"/>
      <sheetName val="Inscription"/>
      <sheetName val="Sommaire"/>
      <sheetName val="Anticipé"/>
      <sheetName val="Mois 3"/>
      <sheetName val="Mois 9"/>
      <sheetName val="Mois 15"/>
      <sheetName val="Mois 27"/>
      <sheetName val="Mois 39"/>
      <sheetName val="Mois 51"/>
      <sheetName val="Mois 63"/>
      <sheetName val="Mois 75"/>
      <sheetName val="ISO 50001"/>
      <sheetName val="Perfo. - 1"/>
      <sheetName val="Perfo. - 2"/>
      <sheetName val="Perfo. - 3"/>
      <sheetName val="Perfo. - 4"/>
      <sheetName val="Perfo. - 5"/>
    </sheetNames>
    <sheetDataSet>
      <sheetData sheetId="0">
        <row r="30">
          <cell r="F30">
            <v>0</v>
          </cell>
        </row>
        <row r="31">
          <cell r="F31">
            <v>0</v>
          </cell>
        </row>
        <row r="32">
          <cell r="F32">
            <v>0</v>
          </cell>
        </row>
        <row r="33">
          <cell r="F33">
            <v>0</v>
          </cell>
        </row>
        <row r="34">
          <cell r="F34">
            <v>0</v>
          </cell>
        </row>
        <row r="36">
          <cell r="F36">
            <v>0</v>
          </cell>
        </row>
        <row r="37">
          <cell r="F3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FFD8445-62A1-4337-BBB7-02433D96CD1F}" name="Tableau3" displayName="Tableau3" ref="B42:C43" totalsRowShown="0">
  <autoFilter ref="B42:C43" xr:uid="{DFFD8445-62A1-4337-BBB7-02433D96CD1F}"/>
  <tableColumns count="2">
    <tableColumn id="2" xr3:uid="{3583DC05-CB7E-4145-81DF-509FE379EC43}" name="Appui ($/m³)"/>
    <tableColumn id="3" xr3:uid="{AD5C2F18-6EB5-4E69-A342-42E4112655B1}" name="Maximum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fficaciteenergetique@energir.com" TargetMode="External"/><Relationship Id="rId1" Type="http://schemas.openxmlformats.org/officeDocument/2006/relationships/hyperlink" Target="mailto:ProgrammeSGE@hydroquebec.com?subject=Demande%20de%20participation%20Programme%20SGE%20-%20NOM_ENTREPRISE" TargetMode="Externa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12A24-8738-43A5-A6C1-513CBE99B5C2}">
  <sheetPr codeName="Feuil2">
    <tabColor theme="8" tint="0.79998168889431442"/>
    <pageSetUpPr fitToPage="1"/>
  </sheetPr>
  <dimension ref="A1:E32"/>
  <sheetViews>
    <sheetView showGridLines="0" view="pageLayout" zoomScaleNormal="100" workbookViewId="0">
      <selection activeCell="B25" sqref="B25"/>
    </sheetView>
  </sheetViews>
  <sheetFormatPr defaultColWidth="11.42578125" defaultRowHeight="15" x14ac:dyDescent="0.25"/>
  <cols>
    <col min="1" max="1" width="1.85546875" customWidth="1"/>
    <col min="2" max="2" width="59.42578125" customWidth="1"/>
    <col min="3" max="3" width="16.5703125" customWidth="1"/>
    <col min="4" max="4" width="14.28515625" customWidth="1"/>
    <col min="5" max="5" width="5.28515625" customWidth="1"/>
  </cols>
  <sheetData>
    <row r="1" spans="1:5" ht="28.9" customHeight="1" thickBot="1" x14ac:dyDescent="0.3">
      <c r="A1" s="28"/>
      <c r="B1" s="198" t="s">
        <v>90</v>
      </c>
      <c r="C1" s="198"/>
      <c r="E1" s="18"/>
    </row>
    <row r="2" spans="1:5" ht="21" customHeight="1" x14ac:dyDescent="0.25">
      <c r="A2" s="36"/>
      <c r="B2" s="67" t="s">
        <v>110</v>
      </c>
      <c r="C2" s="5"/>
      <c r="D2" s="50"/>
      <c r="E2" s="18"/>
    </row>
    <row r="3" spans="1:5" ht="21" customHeight="1" x14ac:dyDescent="0.25">
      <c r="A3" s="36"/>
      <c r="B3" s="68" t="s">
        <v>173</v>
      </c>
      <c r="C3" s="6"/>
      <c r="E3" s="18"/>
    </row>
    <row r="4" spans="1:5" ht="21.6" customHeight="1" x14ac:dyDescent="0.25">
      <c r="B4" s="119"/>
      <c r="E4" s="30"/>
    </row>
    <row r="5" spans="1:5" ht="21.6" customHeight="1" x14ac:dyDescent="0.25">
      <c r="B5" s="68" t="s">
        <v>174</v>
      </c>
      <c r="C5" s="169"/>
      <c r="E5" s="30"/>
    </row>
    <row r="6" spans="1:5" ht="21.6" customHeight="1" x14ac:dyDescent="0.25">
      <c r="B6" s="68" t="s">
        <v>175</v>
      </c>
      <c r="C6" s="169"/>
      <c r="E6" s="30"/>
    </row>
    <row r="7" spans="1:5" ht="21.6" customHeight="1" x14ac:dyDescent="0.25">
      <c r="B7" s="68" t="s">
        <v>176</v>
      </c>
      <c r="C7" s="170">
        <f>C5*37.9/1000</f>
        <v>0</v>
      </c>
      <c r="E7" s="30"/>
    </row>
    <row r="8" spans="1:5" ht="21.6" customHeight="1" x14ac:dyDescent="0.25">
      <c r="B8" s="68" t="s">
        <v>177</v>
      </c>
      <c r="C8" s="169">
        <f>C6*3.6/1000</f>
        <v>0</v>
      </c>
      <c r="E8" s="30"/>
    </row>
    <row r="9" spans="1:5" ht="21.6" customHeight="1" x14ac:dyDescent="0.25">
      <c r="B9" s="68" t="s">
        <v>152</v>
      </c>
      <c r="C9" s="4">
        <f>IFERROR(C7/(C7+C8),0)</f>
        <v>0</v>
      </c>
      <c r="E9" s="30"/>
    </row>
    <row r="10" spans="1:5" ht="21.6" customHeight="1" x14ac:dyDescent="0.25">
      <c r="B10" s="67" t="s">
        <v>151</v>
      </c>
      <c r="C10" s="4">
        <f>IFERROR(C8/(C7+C8),0)</f>
        <v>0</v>
      </c>
      <c r="E10" s="30"/>
    </row>
    <row r="11" spans="1:5" ht="18.95" customHeight="1" x14ac:dyDescent="0.25">
      <c r="B11" s="67" t="s">
        <v>198</v>
      </c>
      <c r="C11" s="4">
        <f>C9</f>
        <v>0</v>
      </c>
      <c r="E11" s="30"/>
    </row>
    <row r="12" spans="1:5" ht="21.6" customHeight="1" thickBot="1" x14ac:dyDescent="0.3">
      <c r="A12" s="28"/>
      <c r="B12" s="198" t="s">
        <v>195</v>
      </c>
      <c r="C12" s="198"/>
      <c r="D12" s="198"/>
      <c r="E12" s="28"/>
    </row>
    <row r="13" spans="1:5" ht="21" customHeight="1" x14ac:dyDescent="0.25">
      <c r="B13" s="68" t="s">
        <v>111</v>
      </c>
      <c r="C13" s="21"/>
      <c r="D13" s="199">
        <f>SUM(C13:C15)</f>
        <v>0</v>
      </c>
      <c r="E13" s="28"/>
    </row>
    <row r="14" spans="1:5" ht="21" customHeight="1" x14ac:dyDescent="0.25">
      <c r="B14" s="68" t="s">
        <v>34</v>
      </c>
      <c r="C14" s="20"/>
      <c r="D14" s="199"/>
      <c r="E14" s="28"/>
    </row>
    <row r="15" spans="1:5" ht="21" customHeight="1" x14ac:dyDescent="0.25">
      <c r="B15" s="68" t="s">
        <v>35</v>
      </c>
      <c r="C15" s="20"/>
      <c r="D15" s="200"/>
      <c r="E15" s="28"/>
    </row>
    <row r="16" spans="1:5" ht="40.5" customHeight="1" x14ac:dyDescent="0.25">
      <c r="B16" s="69" t="s">
        <v>166</v>
      </c>
      <c r="C16" s="201" t="s">
        <v>115</v>
      </c>
      <c r="D16" s="202"/>
      <c r="E16" s="28"/>
    </row>
    <row r="17" spans="1:5" x14ac:dyDescent="0.25">
      <c r="A17" s="28"/>
      <c r="B17" s="28"/>
      <c r="C17" s="28"/>
      <c r="D17" s="28"/>
      <c r="E17" s="28"/>
    </row>
    <row r="18" spans="1:5" ht="15.75" thickBot="1" x14ac:dyDescent="0.3">
      <c r="A18" s="28"/>
      <c r="B18" s="198" t="s">
        <v>165</v>
      </c>
      <c r="C18" s="198"/>
      <c r="D18" s="198"/>
      <c r="E18" s="28"/>
    </row>
    <row r="19" spans="1:5" x14ac:dyDescent="0.25">
      <c r="A19" s="28"/>
      <c r="B19" s="160" t="s">
        <v>163</v>
      </c>
      <c r="C19" s="165"/>
      <c r="D19" s="166" t="str">
        <f>IF(Anticipé!A18&lt;&gt;"","Oui","Non")</f>
        <v>Non</v>
      </c>
      <c r="E19" s="28"/>
    </row>
    <row r="20" spans="1:5" x14ac:dyDescent="0.25">
      <c r="B20" s="162" t="s">
        <v>164</v>
      </c>
      <c r="C20" s="155"/>
      <c r="D20" s="156" t="str">
        <f>IF('Mois 9'!E32=0,"Oui","Non")</f>
        <v>Oui</v>
      </c>
    </row>
    <row r="21" spans="1:5" x14ac:dyDescent="0.25">
      <c r="B21" s="163" t="str" cm="1">
        <f t="array" ref="B21">_xlfn.IFS(D20="","",D20="Oui","",D20="Non","Si non, un délai est-il octoyé au client (6 mois) ?")</f>
        <v/>
      </c>
      <c r="C21" s="155"/>
      <c r="D21" s="164"/>
    </row>
    <row r="22" spans="1:5" x14ac:dyDescent="0.25">
      <c r="B22" s="160" t="str" cm="1">
        <f t="array" ref="B22">_xlfn.IFS(D20="","",D20="Oui","",D20="Non","Un remboursement doit être demandé au participant pour l'AF anticipé ? ")</f>
        <v/>
      </c>
      <c r="C22" s="129"/>
      <c r="D22" s="161" t="str" cm="1">
        <f t="array" ref="D22">_xlfn.IFS(D21="","",D21="Non","Oui",AND(D21="Oui",'Mois 15'!E32=0),"Non",AND(D21="Oui",'Mois 15'!E32&gt;0),"Oui")</f>
        <v/>
      </c>
    </row>
    <row r="23" spans="1:5" x14ac:dyDescent="0.25">
      <c r="B23" s="486"/>
      <c r="C23" s="473"/>
      <c r="D23" s="473"/>
    </row>
    <row r="24" spans="1:5" ht="15.75" thickBot="1" x14ac:dyDescent="0.3">
      <c r="A24" s="203" t="s">
        <v>136</v>
      </c>
      <c r="B24" s="203"/>
      <c r="C24" s="203"/>
      <c r="D24" s="203"/>
      <c r="E24" s="203"/>
    </row>
    <row r="25" spans="1:5" x14ac:dyDescent="0.25">
      <c r="A25" s="18"/>
      <c r="B25" s="18"/>
      <c r="C25" s="18"/>
      <c r="D25" s="18"/>
      <c r="E25" s="18"/>
    </row>
    <row r="26" spans="1:5" x14ac:dyDescent="0.25">
      <c r="B26" s="108" t="s">
        <v>1</v>
      </c>
      <c r="C26" s="109" t="str">
        <f>IF('Demande d''admissibilité'!A5="","",'Demande d''admissibilité'!A5)</f>
        <v/>
      </c>
    </row>
    <row r="27" spans="1:5" x14ac:dyDescent="0.25">
      <c r="B27" s="110" t="s">
        <v>6</v>
      </c>
      <c r="C27" s="111" t="str">
        <f>IF('Demande d''admissibilité'!A10="","",'Demande d''admissibilité'!A10)</f>
        <v/>
      </c>
    </row>
    <row r="28" spans="1:5" x14ac:dyDescent="0.25">
      <c r="B28" s="110" t="s">
        <v>133</v>
      </c>
      <c r="C28" s="112" t="str">
        <f>IF('Demande d''admissibilité'!A12="","",'Demande d''admissibilité'!A12)</f>
        <v/>
      </c>
    </row>
    <row r="29" spans="1:5" x14ac:dyDescent="0.25">
      <c r="B29" s="110" t="s">
        <v>134</v>
      </c>
      <c r="C29" s="112" t="str">
        <f>IF('Demande d''admissibilité'!F12="","",'Demande d''admissibilité'!F12)</f>
        <v/>
      </c>
    </row>
    <row r="30" spans="1:5" x14ac:dyDescent="0.25">
      <c r="B30" s="110" t="s">
        <v>135</v>
      </c>
      <c r="C30" s="112" t="str">
        <f>IF('Demande d''admissibilité'!J12="","",'Demande d''admissibilité'!J12)</f>
        <v/>
      </c>
    </row>
    <row r="31" spans="1:5" x14ac:dyDescent="0.25">
      <c r="B31" s="110" t="s">
        <v>110</v>
      </c>
      <c r="C31" s="113" t="str">
        <f>IF(C2="","",C2)</f>
        <v/>
      </c>
    </row>
    <row r="32" spans="1:5" x14ac:dyDescent="0.25">
      <c r="B32" s="114" t="s">
        <v>208</v>
      </c>
      <c r="C32" s="15" t="str">
        <f>IF(C3="","",C3)</f>
        <v/>
      </c>
      <c r="D32" s="487"/>
    </row>
  </sheetData>
  <sheetProtection formatRows="0"/>
  <mergeCells count="6">
    <mergeCell ref="B1:C1"/>
    <mergeCell ref="D13:D15"/>
    <mergeCell ref="C16:D16"/>
    <mergeCell ref="B12:D12"/>
    <mergeCell ref="A24:E24"/>
    <mergeCell ref="B18:D18"/>
  </mergeCells>
  <phoneticPr fontId="21" type="noConversion"/>
  <conditionalFormatting sqref="B21:B23">
    <cfRule type="expression" dxfId="197" priority="1">
      <formula>IF($D$20="Oui","")</formula>
    </cfRule>
  </conditionalFormatting>
  <conditionalFormatting sqref="C2:C3 C5:C11 C13:C16">
    <cfRule type="containsBlanks" dxfId="196" priority="3">
      <formula>LEN(TRIM(C2))=0</formula>
    </cfRule>
  </conditionalFormatting>
  <conditionalFormatting sqref="C5:C11 C13:C16">
    <cfRule type="expression" dxfId="195" priority="22">
      <formula>C5 = ""</formula>
    </cfRule>
  </conditionalFormatting>
  <conditionalFormatting sqref="C11">
    <cfRule type="expression" dxfId="194" priority="11">
      <formula>AND(#REF!="oui",$C$11=100%)</formula>
    </cfRule>
  </conditionalFormatting>
  <dataValidations disablePrompts="1" count="2">
    <dataValidation type="date" allowBlank="1" showInputMessage="1" showErrorMessage="1" sqref="C2" xr:uid="{21BFBDAD-7C8C-4CCC-A445-7E9B16EBCCFB}">
      <formula1>45658</formula1>
      <formula2>54789</formula2>
    </dataValidation>
    <dataValidation type="list" allowBlank="1" showInputMessage="1" showErrorMessage="1" sqref="D21" xr:uid="{E8B990D2-3C39-4170-AA91-F89DD72E7A8D}">
      <formula1>"Oui,Non"</formula1>
    </dataValidation>
  </dataValidations>
  <pageMargins left="0.5" right="0.5" top="1" bottom="1" header="0.3" footer="0.3"/>
  <pageSetup scale="98" fitToHeight="0" orientation="portrait" r:id="rId1"/>
  <headerFooter>
    <oddHeader>&amp;L&amp;G&amp;R&amp;"Arial,Gras"&amp;12Section réservée à l'Administration d'Énergir
&amp;"Arial,Normal"&amp;11Programme Système de gestion de l'énergie</oddHeader>
    <oddFooter>&amp;L&amp;"Arial,Normal"
&amp;6Section réservée à l'Administration d'Hydro-Québec -  Programme Système de gestion de l'énergie   (2026-01)&amp;R&amp;"Arial,Normal"&amp;6&amp;P/&amp;N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32EDB-5867-4A91-877A-2864749F797D}">
  <sheetPr codeName="Feuil55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defaultColWidth="11.42578125" defaultRowHeight="15" x14ac:dyDescent="0.25"/>
  <cols>
    <col min="1" max="1" width="16.42578125" customWidth="1"/>
    <col min="2" max="2" width="15.7109375" customWidth="1"/>
    <col min="3" max="3" width="18.140625" customWidth="1"/>
    <col min="4" max="4" width="19.5703125" customWidth="1"/>
    <col min="5" max="5" width="16.85546875" style="2" customWidth="1"/>
    <col min="6" max="6" width="18.85546875" style="2" customWidth="1"/>
    <col min="7" max="7" width="21.5703125" style="2" customWidth="1"/>
  </cols>
  <sheetData>
    <row r="6" spans="1:7" ht="15.75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0"/>
      <c r="G7" s="64" t="s">
        <v>70</v>
      </c>
    </row>
    <row r="8" spans="1:7" ht="13.5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4"/>
      <c r="G8" s="71">
        <f>'Onglet Énergir'!C2</f>
        <v>0</v>
      </c>
    </row>
    <row r="9" spans="1:7" ht="12" customHeight="1" x14ac:dyDescent="0.25">
      <c r="A9" s="422" t="s">
        <v>112</v>
      </c>
      <c r="B9" s="422"/>
      <c r="C9" s="422"/>
      <c r="D9" s="422"/>
      <c r="E9" s="422"/>
      <c r="F9" s="325" t="s">
        <v>76</v>
      </c>
      <c r="G9" s="325"/>
    </row>
    <row r="10" spans="1:7" ht="15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01"/>
      <c r="C12" s="401" t="s">
        <v>58</v>
      </c>
      <c r="D12" s="401"/>
      <c r="E12" s="40"/>
      <c r="F12" s="482" t="s">
        <v>142</v>
      </c>
      <c r="G12" s="483"/>
    </row>
    <row r="13" spans="1:7" ht="15" customHeight="1" x14ac:dyDescent="0.25">
      <c r="A13" s="402">
        <f>'Mois 27'!C13</f>
        <v>0</v>
      </c>
      <c r="B13" s="402"/>
      <c r="C13" s="403">
        <v>44562</v>
      </c>
      <c r="D13" s="403"/>
      <c r="E13" s="41"/>
      <c r="F13" s="484">
        <f>IF(G8&lt;&gt;0,EDATE(G8,39),0)</f>
        <v>0</v>
      </c>
      <c r="G13" s="485"/>
    </row>
    <row r="14" spans="1:7" ht="21.6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2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21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4.1500000000000004" customHeight="1" x14ac:dyDescent="0.25">
      <c r="A17" s="410"/>
      <c r="B17" s="410"/>
      <c r="C17" s="410"/>
      <c r="D17" s="410"/>
      <c r="E17" s="410"/>
      <c r="F17" s="410"/>
      <c r="G17" s="410"/>
    </row>
    <row r="18" spans="1:7" ht="16.149999999999999" customHeight="1" thickBot="1" x14ac:dyDescent="0.3">
      <c r="A18" s="203" t="s">
        <v>200</v>
      </c>
      <c r="B18" s="203"/>
      <c r="C18" s="203"/>
      <c r="D18" s="203"/>
      <c r="E18" s="203"/>
      <c r="F18" s="203"/>
      <c r="G18" s="203"/>
    </row>
    <row r="19" spans="1:7" ht="12" customHeight="1" x14ac:dyDescent="0.25">
      <c r="A19" s="103"/>
      <c r="B19" s="104"/>
      <c r="C19" s="490" t="e" vm="2">
        <v>#VALUE!</v>
      </c>
      <c r="D19" s="490"/>
      <c r="E19" s="104"/>
      <c r="F19" s="411"/>
      <c r="G19" s="411"/>
    </row>
    <row r="20" spans="1:7" ht="24.75" customHeight="1" x14ac:dyDescent="0.25">
      <c r="A20" s="171"/>
      <c r="B20" s="416" t="s">
        <v>113</v>
      </c>
      <c r="C20" s="415" t="s">
        <v>184</v>
      </c>
      <c r="D20" s="415"/>
      <c r="E20" s="416" t="s">
        <v>179</v>
      </c>
      <c r="F20" s="414" t="s">
        <v>186</v>
      </c>
      <c r="G20" s="414"/>
    </row>
    <row r="21" spans="1:7" ht="27" customHeight="1" x14ac:dyDescent="0.25">
      <c r="A21" s="105"/>
      <c r="B21" s="416"/>
      <c r="C21" s="106" t="s">
        <v>180</v>
      </c>
      <c r="D21" s="106" t="s">
        <v>178</v>
      </c>
      <c r="E21" s="416"/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9"/>
      <c r="C22" s="188">
        <f>'Mois 27'!F22</f>
        <v>0</v>
      </c>
      <c r="D22" s="413">
        <f>'Mois 27'!G22</f>
        <v>175000</v>
      </c>
      <c r="E22" s="413">
        <f>IF(G15="non",MIN(SUM(MIN(0.95*B23,C23),MIN(0.95*B24,C24),MIN(0.95*B22,C22),MIN(0.95*B25,C25),MIN(0.95*B26,'Paramètres programme'!E35,C26)),D22),0)</f>
        <v>0</v>
      </c>
      <c r="F22" s="189">
        <v>0</v>
      </c>
      <c r="G22" s="413">
        <f>D22-MIN(D22,E22)</f>
        <v>175000</v>
      </c>
    </row>
    <row r="23" spans="1:7" ht="17.25" customHeight="1" x14ac:dyDescent="0.25">
      <c r="A23" s="78" t="s">
        <v>59</v>
      </c>
      <c r="B23" s="187"/>
      <c r="C23" s="188">
        <f>'Mois 27'!F23</f>
        <v>0</v>
      </c>
      <c r="D23" s="413"/>
      <c r="E23" s="413"/>
      <c r="F23" s="188">
        <f t="shared" ref="F23" si="0">C23-MIN(C23,B23*0.95)</f>
        <v>0</v>
      </c>
      <c r="G23" s="413"/>
    </row>
    <row r="24" spans="1:7" ht="17.25" customHeight="1" x14ac:dyDescent="0.25">
      <c r="A24" s="78" t="s">
        <v>60</v>
      </c>
      <c r="B24" s="187"/>
      <c r="C24" s="188">
        <f>'Mois 27'!F24</f>
        <v>0</v>
      </c>
      <c r="D24" s="413"/>
      <c r="E24" s="413"/>
      <c r="F24" s="188">
        <f>C24-MIN(C24,B24*0.95)</f>
        <v>0</v>
      </c>
      <c r="G24" s="413"/>
    </row>
    <row r="25" spans="1:7" ht="17.25" customHeight="1" x14ac:dyDescent="0.25">
      <c r="A25" s="78" t="s">
        <v>61</v>
      </c>
      <c r="B25" s="187"/>
      <c r="C25" s="188">
        <f>'Mois 27'!F25</f>
        <v>0</v>
      </c>
      <c r="D25" s="413"/>
      <c r="E25" s="413"/>
      <c r="F25" s="188">
        <f>C25-MIN(C25,B25*0.95)</f>
        <v>0</v>
      </c>
      <c r="G25" s="413"/>
    </row>
    <row r="26" spans="1:7" ht="17.25" customHeight="1" x14ac:dyDescent="0.25">
      <c r="A26" s="79" t="s">
        <v>62</v>
      </c>
      <c r="B26" s="197"/>
      <c r="C26" s="193">
        <f>'Mois 27'!F26</f>
        <v>0</v>
      </c>
      <c r="D26" s="436"/>
      <c r="E26" s="436"/>
      <c r="F26" s="193">
        <f>C26-MIN(C26,'Paramètres programme'!E35,B26*0.95)</f>
        <v>0</v>
      </c>
      <c r="G26" s="436"/>
    </row>
    <row r="27" spans="1:7" ht="17.25" customHeight="1" x14ac:dyDescent="0.25">
      <c r="A27" s="80" t="s">
        <v>55</v>
      </c>
      <c r="B27" s="192">
        <f>SUM(B22:B26)</f>
        <v>0</v>
      </c>
      <c r="C27" s="195"/>
      <c r="D27" s="192">
        <f>SUM(D22:D26)</f>
        <v>175000</v>
      </c>
      <c r="E27" s="192">
        <f>SUM(E22:E26)</f>
        <v>0</v>
      </c>
      <c r="F27" s="195"/>
      <c r="G27" s="192">
        <f>SUM(G22:G26)</f>
        <v>175000</v>
      </c>
    </row>
    <row r="28" spans="1:7" ht="17.25" customHeight="1" x14ac:dyDescent="0.25">
      <c r="A28" s="180" t="s">
        <v>187</v>
      </c>
      <c r="B28" s="424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24"/>
      <c r="D28" s="424"/>
      <c r="E28" s="424"/>
      <c r="F28" s="424"/>
      <c r="G28" s="424"/>
    </row>
    <row r="29" spans="1:7" ht="21.6" customHeight="1" thickBot="1" x14ac:dyDescent="0.3">
      <c r="A29" s="405" t="s">
        <v>192</v>
      </c>
      <c r="B29" s="405"/>
      <c r="C29" s="405"/>
      <c r="D29" s="405"/>
      <c r="E29" s="405"/>
      <c r="F29" s="405"/>
      <c r="G29" s="405"/>
    </row>
    <row r="30" spans="1:7" s="3" customFormat="1" ht="18" customHeight="1" x14ac:dyDescent="0.25">
      <c r="A30" s="398" t="s">
        <v>193</v>
      </c>
      <c r="B30" s="398"/>
      <c r="C30" s="398"/>
      <c r="D30" s="398"/>
      <c r="E30" s="81">
        <f>'Mois 27'!E32</f>
        <v>0</v>
      </c>
      <c r="F30" s="395" t="s">
        <v>128</v>
      </c>
      <c r="G30" s="395"/>
    </row>
    <row r="31" spans="1:7" ht="21" customHeight="1" x14ac:dyDescent="0.25">
      <c r="A31" s="407" t="s">
        <v>188</v>
      </c>
      <c r="B31" s="407"/>
      <c r="C31" s="407"/>
      <c r="D31" s="407"/>
      <c r="E31" s="81">
        <f>IF(E27&gt;E30,E27-E30,0)</f>
        <v>0</v>
      </c>
      <c r="F31" s="395" t="s">
        <v>129</v>
      </c>
      <c r="G31" s="395"/>
    </row>
    <row r="32" spans="1:7" s="3" customFormat="1" ht="18" customHeight="1" x14ac:dyDescent="0.25">
      <c r="A32" s="398" t="s">
        <v>194</v>
      </c>
      <c r="B32" s="399"/>
      <c r="C32" s="399"/>
      <c r="D32" s="400"/>
      <c r="E32" s="181">
        <f>IF(E31&gt;0,0,E30-E27)</f>
        <v>0</v>
      </c>
      <c r="F32" s="395" t="s">
        <v>130</v>
      </c>
      <c r="G32" s="396"/>
    </row>
  </sheetData>
  <sheetProtection algorithmName="SHA-512" hashValue="nrJdf0B2XjJw0jRfSsQsV2XGk7bC6QoNqq4yttO+vbaABYIgF8OVErdi/oEnnk03GVnJsBbPblQBAu+gTdOFkg==" saltValue="+/N721k0UX1lHCla/lcKVA==" spinCount="100000" sheet="1" formatRows="0" selectLockedCells="1"/>
  <mergeCells count="39">
    <mergeCell ref="A12:B12"/>
    <mergeCell ref="C12:D12"/>
    <mergeCell ref="F12:G12"/>
    <mergeCell ref="A13:B13"/>
    <mergeCell ref="B20:B21"/>
    <mergeCell ref="E20:E21"/>
    <mergeCell ref="A9:E9"/>
    <mergeCell ref="F9:G9"/>
    <mergeCell ref="A6:G6"/>
    <mergeCell ref="A7:D7"/>
    <mergeCell ref="E7:F7"/>
    <mergeCell ref="A8:D8"/>
    <mergeCell ref="E8:F8"/>
    <mergeCell ref="C13:D13"/>
    <mergeCell ref="F13:G13"/>
    <mergeCell ref="A14:G14"/>
    <mergeCell ref="A15:F15"/>
    <mergeCell ref="A10:E10"/>
    <mergeCell ref="F10:G10"/>
    <mergeCell ref="A11:G11"/>
    <mergeCell ref="D22:D26"/>
    <mergeCell ref="G22:G26"/>
    <mergeCell ref="E22:E26"/>
    <mergeCell ref="C20:D20"/>
    <mergeCell ref="F20:G20"/>
    <mergeCell ref="A16:B16"/>
    <mergeCell ref="C16:G16"/>
    <mergeCell ref="A17:G17"/>
    <mergeCell ref="A18:G18"/>
    <mergeCell ref="C19:D19"/>
    <mergeCell ref="F19:G19"/>
    <mergeCell ref="F32:G32"/>
    <mergeCell ref="A32:D32"/>
    <mergeCell ref="B28:G28"/>
    <mergeCell ref="A31:D31"/>
    <mergeCell ref="F31:G31"/>
    <mergeCell ref="A29:G29"/>
    <mergeCell ref="A30:D30"/>
    <mergeCell ref="F30:G30"/>
  </mergeCells>
  <conditionalFormatting sqref="A8 E8">
    <cfRule type="expression" dxfId="98" priority="16">
      <formula>A8 = ""</formula>
    </cfRule>
  </conditionalFormatting>
  <conditionalFormatting sqref="B23:B27">
    <cfRule type="expression" dxfId="97" priority="4">
      <formula xml:space="preserve"> B23 =""</formula>
    </cfRule>
  </conditionalFormatting>
  <conditionalFormatting sqref="C13">
    <cfRule type="expression" dxfId="96" priority="18">
      <formula xml:space="preserve"> E13 =""</formula>
    </cfRule>
  </conditionalFormatting>
  <conditionalFormatting sqref="C22:C25">
    <cfRule type="expression" dxfId="95" priority="12">
      <formula xml:space="preserve"> C22 =""</formula>
    </cfRule>
  </conditionalFormatting>
  <conditionalFormatting sqref="C16:G16">
    <cfRule type="expression" dxfId="94" priority="19">
      <formula xml:space="preserve"> C16 = ""</formula>
    </cfRule>
  </conditionalFormatting>
  <conditionalFormatting sqref="D22:E22 G22 F23:F25">
    <cfRule type="expression" dxfId="93" priority="10">
      <formula xml:space="preserve"> D22 =""</formula>
    </cfRule>
  </conditionalFormatting>
  <conditionalFormatting sqref="D27:E27">
    <cfRule type="expression" dxfId="92" priority="7">
      <formula xml:space="preserve"> D27 =""</formula>
    </cfRule>
  </conditionalFormatting>
  <conditionalFormatting sqref="E12">
    <cfRule type="expression" dxfId="91" priority="22">
      <formula>$A$13&lt;$F$8</formula>
    </cfRule>
  </conditionalFormatting>
  <conditionalFormatting sqref="E30:E32">
    <cfRule type="expression" dxfId="89" priority="2">
      <formula xml:space="preserve"> E30 =""</formula>
    </cfRule>
  </conditionalFormatting>
  <conditionalFormatting sqref="F26">
    <cfRule type="cellIs" dxfId="88" priority="14" operator="equal">
      <formula>0</formula>
    </cfRule>
  </conditionalFormatting>
  <conditionalFormatting sqref="G15">
    <cfRule type="expression" dxfId="87" priority="20">
      <formula>G15 = ""</formula>
    </cfRule>
  </conditionalFormatting>
  <conditionalFormatting sqref="G27">
    <cfRule type="expression" dxfId="86" priority="1">
      <formula xml:space="preserve"> G27 =""</formula>
    </cfRule>
  </conditionalFormatting>
  <dataValidations count="3">
    <dataValidation type="date" allowBlank="1" showInputMessage="1" showErrorMessage="1" sqref="C13:D13" xr:uid="{25C259D2-F483-4170-8283-3268B44AFCD9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" sqref="C19:D19" xr:uid="{6D765C0A-6852-4B00-A3C8-4144499E4245}"/>
    <dataValidation allowBlank="1" showErrorMessage="1" promptTitle="Note :" prompt="_x000a_" sqref="C20:D20" xr:uid="{E1CC49B9-ADB3-4D2D-B3D7-BDBA6ED53A69}"/>
  </dataValidations>
  <pageMargins left="0.51181102362204722" right="0.51181102362204722" top="0.21527777777777779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39&amp;Xe&amp;X mois
&amp;"Arial,Normal"&amp;11Programme Système de gestion de l'énergie&amp;"Arial,Gras"&amp;12
</oddHeader>
    <oddFooter>&amp;L&amp;"Arial,Normal"&amp;6Formulaire - Demande d'appuis financiers au 39&amp;Xe&amp;X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595C610D-5FA2-45FD-833A-9AC772367AC4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7AC4B0D-501E-4B97-B6F7-1CC0AE0A24D6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89424-97EA-4755-9983-1FF636F98754}">
  <sheetPr codeName="Feuil56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defaultColWidth="11.42578125" defaultRowHeight="15" x14ac:dyDescent="0.25"/>
  <cols>
    <col min="1" max="1" width="16.42578125" customWidth="1"/>
    <col min="2" max="2" width="15.7109375" customWidth="1"/>
    <col min="3" max="3" width="18.140625" customWidth="1"/>
    <col min="4" max="4" width="19.5703125" customWidth="1"/>
    <col min="5" max="5" width="16.7109375" style="2" customWidth="1"/>
    <col min="6" max="6" width="17.42578125" style="2" customWidth="1"/>
    <col min="7" max="7" width="24" style="2" customWidth="1"/>
  </cols>
  <sheetData>
    <row r="6" spans="1:7" ht="15.75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2"/>
      <c r="G7" s="64" t="s">
        <v>70</v>
      </c>
    </row>
    <row r="8" spans="1:7" ht="13.5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5"/>
      <c r="G8" s="71">
        <f>'Onglet Énergir'!C2</f>
        <v>0</v>
      </c>
    </row>
    <row r="9" spans="1:7" ht="12" customHeight="1" x14ac:dyDescent="0.25">
      <c r="A9" s="422" t="s">
        <v>112</v>
      </c>
      <c r="B9" s="431"/>
      <c r="C9" s="431"/>
      <c r="D9" s="431"/>
      <c r="E9" s="432"/>
      <c r="F9" s="325" t="s">
        <v>76</v>
      </c>
      <c r="G9" s="325"/>
    </row>
    <row r="10" spans="1:7" ht="12.6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33"/>
      <c r="C12" s="401" t="s">
        <v>58</v>
      </c>
      <c r="D12" s="477"/>
      <c r="E12" s="40"/>
      <c r="F12" s="475" t="s">
        <v>142</v>
      </c>
      <c r="G12" s="476"/>
    </row>
    <row r="13" spans="1:7" ht="15" customHeight="1" x14ac:dyDescent="0.25">
      <c r="A13" s="402">
        <f>'Mois 39'!C13</f>
        <v>44562</v>
      </c>
      <c r="B13" s="434"/>
      <c r="C13" s="403"/>
      <c r="D13" s="435"/>
      <c r="E13" s="41"/>
      <c r="F13" s="390">
        <f>IF(G8&lt;&gt;0,EDATE(G8,51),0)</f>
        <v>0</v>
      </c>
      <c r="G13" s="391"/>
    </row>
    <row r="14" spans="1:7" ht="21.6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2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21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4.1500000000000004" customHeight="1" x14ac:dyDescent="0.25">
      <c r="A17" s="410"/>
      <c r="B17" s="410"/>
      <c r="C17" s="410"/>
      <c r="D17" s="410"/>
      <c r="E17" s="410"/>
      <c r="F17" s="410"/>
      <c r="G17" s="410"/>
    </row>
    <row r="18" spans="1:7" ht="16.149999999999999" customHeight="1" thickBot="1" x14ac:dyDescent="0.3">
      <c r="A18" s="203" t="s">
        <v>200</v>
      </c>
      <c r="B18" s="425"/>
      <c r="C18" s="425"/>
      <c r="D18" s="425"/>
      <c r="E18" s="425"/>
      <c r="F18" s="425"/>
      <c r="G18" s="425"/>
    </row>
    <row r="19" spans="1:7" ht="12" customHeight="1" x14ac:dyDescent="0.25">
      <c r="A19" s="103"/>
      <c r="B19" s="104"/>
      <c r="C19" s="490" t="e" vm="2">
        <v>#VALUE!</v>
      </c>
      <c r="D19" s="491"/>
      <c r="E19" s="104"/>
      <c r="F19" s="411"/>
      <c r="G19" s="426"/>
    </row>
    <row r="20" spans="1:7" ht="25.5" customHeight="1" x14ac:dyDescent="0.25">
      <c r="A20" s="171"/>
      <c r="B20" s="416" t="s">
        <v>113</v>
      </c>
      <c r="C20" s="415" t="s">
        <v>184</v>
      </c>
      <c r="D20" s="429"/>
      <c r="E20" s="416" t="s">
        <v>179</v>
      </c>
      <c r="F20" s="414" t="s">
        <v>186</v>
      </c>
      <c r="G20" s="423"/>
    </row>
    <row r="21" spans="1:7" ht="25.5" customHeight="1" x14ac:dyDescent="0.25">
      <c r="A21" s="105"/>
      <c r="B21" s="430"/>
      <c r="C21" s="106" t="s">
        <v>180</v>
      </c>
      <c r="D21" s="106" t="s">
        <v>178</v>
      </c>
      <c r="E21" s="430"/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9"/>
      <c r="C22" s="188">
        <f>'Mois 39'!F22</f>
        <v>0</v>
      </c>
      <c r="D22" s="413">
        <f>'Mois 39'!G22</f>
        <v>175000</v>
      </c>
      <c r="E22" s="413">
        <f>IF(G15="non",MIN(SUM(MIN(0.95*B23,C23),MIN(0.95*B24,C24),MIN(0.95*B22,C22),MIN(0.95*B25,C25),MIN(0.95*B26,'Paramètres programme'!E35,C26)),D22),0)</f>
        <v>0</v>
      </c>
      <c r="F22" s="189">
        <v>0</v>
      </c>
      <c r="G22" s="413">
        <f>D22-MIN(D22,E22)</f>
        <v>175000</v>
      </c>
    </row>
    <row r="23" spans="1:7" ht="17.25" customHeight="1" x14ac:dyDescent="0.25">
      <c r="A23" s="78" t="s">
        <v>59</v>
      </c>
      <c r="B23" s="187"/>
      <c r="C23" s="188">
        <f>'Mois 39'!F23</f>
        <v>0</v>
      </c>
      <c r="D23" s="427"/>
      <c r="E23" s="427"/>
      <c r="F23" s="188">
        <f t="shared" ref="F23" si="0">C23-MIN(C23,B23*0.95)</f>
        <v>0</v>
      </c>
      <c r="G23" s="427"/>
    </row>
    <row r="24" spans="1:7" ht="17.25" customHeight="1" x14ac:dyDescent="0.25">
      <c r="A24" s="78" t="s">
        <v>60</v>
      </c>
      <c r="B24" s="187"/>
      <c r="C24" s="188">
        <f>'Mois 39'!F24</f>
        <v>0</v>
      </c>
      <c r="D24" s="427"/>
      <c r="E24" s="427"/>
      <c r="F24" s="188">
        <f>C24-MIN(C24,B24*0.95)</f>
        <v>0</v>
      </c>
      <c r="G24" s="427"/>
    </row>
    <row r="25" spans="1:7" ht="17.25" customHeight="1" x14ac:dyDescent="0.25">
      <c r="A25" s="78" t="s">
        <v>61</v>
      </c>
      <c r="B25" s="187"/>
      <c r="C25" s="188">
        <f>'Mois 39'!F25</f>
        <v>0</v>
      </c>
      <c r="D25" s="427"/>
      <c r="E25" s="427"/>
      <c r="F25" s="188">
        <f>C25-MIN(C25,B25*0.95)</f>
        <v>0</v>
      </c>
      <c r="G25" s="427"/>
    </row>
    <row r="26" spans="1:7" ht="17.25" customHeight="1" x14ac:dyDescent="0.25">
      <c r="A26" s="79" t="s">
        <v>62</v>
      </c>
      <c r="B26" s="197"/>
      <c r="C26" s="193">
        <f>'Mois 39'!C26</f>
        <v>0</v>
      </c>
      <c r="D26" s="428"/>
      <c r="E26" s="428"/>
      <c r="F26" s="193">
        <f>C26-MIN(C26,'Paramètres programme'!E35,B26*0.95)</f>
        <v>0</v>
      </c>
      <c r="G26" s="428"/>
    </row>
    <row r="27" spans="1:7" ht="17.25" customHeight="1" x14ac:dyDescent="0.25">
      <c r="A27" s="80" t="s">
        <v>55</v>
      </c>
      <c r="B27" s="192">
        <f>SUM(B22:B26)</f>
        <v>0</v>
      </c>
      <c r="C27" s="195"/>
      <c r="D27" s="192">
        <f>SUM(D22:D26)</f>
        <v>175000</v>
      </c>
      <c r="E27" s="192">
        <f>SUM(E22:E26)</f>
        <v>0</v>
      </c>
      <c r="F27" s="195"/>
      <c r="G27" s="192">
        <f>SUM(G22:G26)</f>
        <v>175000</v>
      </c>
    </row>
    <row r="28" spans="1:7" ht="17.25" customHeight="1" x14ac:dyDescent="0.25">
      <c r="A28" s="180" t="s">
        <v>187</v>
      </c>
      <c r="B28" s="424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24"/>
      <c r="D28" s="424"/>
      <c r="E28" s="424"/>
      <c r="F28" s="424"/>
      <c r="G28" s="424"/>
    </row>
    <row r="29" spans="1:7" ht="21.6" customHeight="1" thickBot="1" x14ac:dyDescent="0.3">
      <c r="A29" s="405" t="s">
        <v>192</v>
      </c>
      <c r="B29" s="406"/>
      <c r="C29" s="406"/>
      <c r="D29" s="406"/>
      <c r="E29" s="406"/>
      <c r="F29" s="406"/>
      <c r="G29" s="406"/>
    </row>
    <row r="30" spans="1:7" s="3" customFormat="1" ht="18" customHeight="1" x14ac:dyDescent="0.25">
      <c r="A30" s="398" t="s">
        <v>193</v>
      </c>
      <c r="B30" s="399"/>
      <c r="C30" s="399"/>
      <c r="D30" s="400"/>
      <c r="E30" s="81">
        <f>'Mois 39'!E32</f>
        <v>0</v>
      </c>
      <c r="F30" s="395" t="s">
        <v>128</v>
      </c>
      <c r="G30" s="396"/>
    </row>
    <row r="31" spans="1:7" ht="21" customHeight="1" x14ac:dyDescent="0.25">
      <c r="A31" s="407" t="s">
        <v>188</v>
      </c>
      <c r="B31" s="408"/>
      <c r="C31" s="408"/>
      <c r="D31" s="409"/>
      <c r="E31" s="81">
        <f>IF(E27&gt;E30,E27-E30,0)</f>
        <v>0</v>
      </c>
      <c r="F31" s="395" t="s">
        <v>129</v>
      </c>
      <c r="G31" s="396"/>
    </row>
    <row r="32" spans="1:7" s="3" customFormat="1" ht="18" customHeight="1" x14ac:dyDescent="0.25">
      <c r="A32" s="398" t="s">
        <v>194</v>
      </c>
      <c r="B32" s="399"/>
      <c r="C32" s="399"/>
      <c r="D32" s="400"/>
      <c r="E32" s="81">
        <f>IF(E31&gt;0,0,E30-E27)</f>
        <v>0</v>
      </c>
      <c r="F32" s="395" t="s">
        <v>130</v>
      </c>
      <c r="G32" s="396"/>
    </row>
  </sheetData>
  <sheetProtection algorithmName="SHA-512" hashValue="DK+SP2Rf0IFeBHlo9Ot8FOUrGsPhALs2FgnW3Gd4UJL7lZRGm8LphKysT4OtZ59AWrbcBWqezSslyIcUvboPVQ==" saltValue="3UXGmzLBFU5IzW7E3pYrow==" spinCount="100000" sheet="1" formatRows="0" selectLockedCells="1"/>
  <mergeCells count="39">
    <mergeCell ref="A14:G14"/>
    <mergeCell ref="A15:F15"/>
    <mergeCell ref="A9:E9"/>
    <mergeCell ref="F9:G9"/>
    <mergeCell ref="A6:G6"/>
    <mergeCell ref="A7:D7"/>
    <mergeCell ref="E7:F7"/>
    <mergeCell ref="A8:D8"/>
    <mergeCell ref="E8:F8"/>
    <mergeCell ref="A10:E10"/>
    <mergeCell ref="F10:G10"/>
    <mergeCell ref="A11:G11"/>
    <mergeCell ref="A13:B13"/>
    <mergeCell ref="C13:D13"/>
    <mergeCell ref="F13:G13"/>
    <mergeCell ref="A32:D32"/>
    <mergeCell ref="F32:G32"/>
    <mergeCell ref="A31:D31"/>
    <mergeCell ref="F31:G31"/>
    <mergeCell ref="A12:B12"/>
    <mergeCell ref="C12:D12"/>
    <mergeCell ref="F12:G12"/>
    <mergeCell ref="A29:G29"/>
    <mergeCell ref="A30:D30"/>
    <mergeCell ref="F30:G30"/>
    <mergeCell ref="A16:B16"/>
    <mergeCell ref="C16:G16"/>
    <mergeCell ref="A17:G17"/>
    <mergeCell ref="A18:G18"/>
    <mergeCell ref="C19:D19"/>
    <mergeCell ref="F19:G19"/>
    <mergeCell ref="C20:D20"/>
    <mergeCell ref="F20:G20"/>
    <mergeCell ref="B20:B21"/>
    <mergeCell ref="E20:E21"/>
    <mergeCell ref="B28:G28"/>
    <mergeCell ref="D22:D26"/>
    <mergeCell ref="G22:G26"/>
    <mergeCell ref="E22:E26"/>
  </mergeCells>
  <conditionalFormatting sqref="A8 E8">
    <cfRule type="expression" dxfId="85" priority="16">
      <formula>A8 = ""</formula>
    </cfRule>
  </conditionalFormatting>
  <conditionalFormatting sqref="B23:B27">
    <cfRule type="expression" dxfId="84" priority="4">
      <formula xml:space="preserve"> B23 =""</formula>
    </cfRule>
  </conditionalFormatting>
  <conditionalFormatting sqref="C13">
    <cfRule type="expression" dxfId="83" priority="18">
      <formula xml:space="preserve"> E13 =""</formula>
    </cfRule>
  </conditionalFormatting>
  <conditionalFormatting sqref="C22:C25">
    <cfRule type="expression" dxfId="82" priority="12">
      <formula xml:space="preserve"> C22 =""</formula>
    </cfRule>
  </conditionalFormatting>
  <conditionalFormatting sqref="C16:G16">
    <cfRule type="expression" dxfId="81" priority="19">
      <formula xml:space="preserve"> C16 = ""</formula>
    </cfRule>
  </conditionalFormatting>
  <conditionalFormatting sqref="D22:E22 G22 F23:F25">
    <cfRule type="expression" dxfId="80" priority="10">
      <formula xml:space="preserve"> D22 =""</formula>
    </cfRule>
  </conditionalFormatting>
  <conditionalFormatting sqref="D27:E27">
    <cfRule type="expression" dxfId="79" priority="7">
      <formula xml:space="preserve"> D27 =""</formula>
    </cfRule>
  </conditionalFormatting>
  <conditionalFormatting sqref="E12">
    <cfRule type="expression" dxfId="78" priority="22">
      <formula>$A$13&lt;$F$8</formula>
    </cfRule>
  </conditionalFormatting>
  <conditionalFormatting sqref="E30:E32">
    <cfRule type="expression" dxfId="76" priority="2">
      <formula xml:space="preserve"> E30 =""</formula>
    </cfRule>
  </conditionalFormatting>
  <conditionalFormatting sqref="F26">
    <cfRule type="cellIs" dxfId="75" priority="14" operator="equal">
      <formula>0</formula>
    </cfRule>
  </conditionalFormatting>
  <conditionalFormatting sqref="G15">
    <cfRule type="expression" dxfId="74" priority="20">
      <formula>G15 = ""</formula>
    </cfRule>
  </conditionalFormatting>
  <conditionalFormatting sqref="G27">
    <cfRule type="expression" dxfId="73" priority="1">
      <formula xml:space="preserve"> G27 =""</formula>
    </cfRule>
  </conditionalFormatting>
  <dataValidations count="3">
    <dataValidation type="date" allowBlank="1" showInputMessage="1" showErrorMessage="1" sqref="C13:D13" xr:uid="{A4E3C1ED-2B82-4A55-94C1-E4B8DD106DEE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_x000a_" sqref="C19:D19" xr:uid="{CA9FBFD1-4845-427C-9E1F-CFFCF2EC4092}"/>
    <dataValidation allowBlank="1" showErrorMessage="1" promptTitle="Note :" prompt="_x000a_" sqref="C20:D20" xr:uid="{58ADB83E-72B6-4E07-B423-ADDA9EF443DA}"/>
  </dataValidations>
  <pageMargins left="0.51181102362204722" right="0.51181102362204722" top="0.2013888888888889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51&amp;Xe&amp;X mois
&amp;"Arial,Normal"&amp;11Programme Système de gestion de l'énergie&amp;"Arial,Gras"&amp;12
</oddHeader>
    <oddFooter>&amp;L&amp;"Arial,Normal"&amp;6Formulaire - Demande d'appuis financiers au 51&amp;Xe&amp;X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B0992AD2-CB8D-4964-BEAB-D6B005378E35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3370AF9-A08A-49C9-A2ED-31203D322C30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8A9FB-1B44-46B7-82C3-307F5B9BDAB2}">
  <sheetPr codeName="Feuil57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defaultColWidth="11.42578125" defaultRowHeight="15" x14ac:dyDescent="0.25"/>
  <cols>
    <col min="1" max="1" width="16.42578125" customWidth="1"/>
    <col min="2" max="2" width="15.7109375" customWidth="1"/>
    <col min="3" max="3" width="18.140625" customWidth="1"/>
    <col min="4" max="4" width="19.5703125" customWidth="1"/>
    <col min="5" max="5" width="16.42578125" style="2" customWidth="1"/>
    <col min="6" max="6" width="17.42578125" style="2" customWidth="1"/>
    <col min="7" max="7" width="24" style="2" customWidth="1"/>
  </cols>
  <sheetData>
    <row r="6" spans="1:7" ht="15.75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2"/>
      <c r="G7" s="64" t="s">
        <v>70</v>
      </c>
    </row>
    <row r="8" spans="1:7" ht="14.1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5"/>
      <c r="G8" s="71">
        <f>'Onglet Énergir'!C2</f>
        <v>0</v>
      </c>
    </row>
    <row r="9" spans="1:7" ht="12" customHeight="1" x14ac:dyDescent="0.25">
      <c r="A9" s="422" t="s">
        <v>112</v>
      </c>
      <c r="B9" s="431"/>
      <c r="C9" s="431"/>
      <c r="D9" s="431"/>
      <c r="E9" s="432"/>
      <c r="F9" s="325" t="s">
        <v>76</v>
      </c>
      <c r="G9" s="325"/>
    </row>
    <row r="10" spans="1:7" ht="12.6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33"/>
      <c r="C12" s="401" t="s">
        <v>58</v>
      </c>
      <c r="D12" s="477"/>
      <c r="E12" s="40"/>
      <c r="F12" s="475" t="s">
        <v>142</v>
      </c>
      <c r="G12" s="476"/>
    </row>
    <row r="13" spans="1:7" ht="15" customHeight="1" x14ac:dyDescent="0.25">
      <c r="A13" s="402">
        <f>'Mois 51'!C13</f>
        <v>0</v>
      </c>
      <c r="B13" s="434"/>
      <c r="C13" s="403">
        <v>45292</v>
      </c>
      <c r="D13" s="435"/>
      <c r="E13" s="41"/>
      <c r="F13" s="390">
        <f>IF(G8&lt;&gt;0,EDATE(G8,63),0)</f>
        <v>0</v>
      </c>
      <c r="G13" s="391"/>
    </row>
    <row r="14" spans="1:7" ht="21.6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2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21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4.1500000000000004" customHeight="1" x14ac:dyDescent="0.25">
      <c r="A17" s="410"/>
      <c r="B17" s="410"/>
      <c r="C17" s="410"/>
      <c r="D17" s="410"/>
      <c r="E17" s="410"/>
      <c r="F17" s="410"/>
      <c r="G17" s="410"/>
    </row>
    <row r="18" spans="1:7" ht="16.149999999999999" customHeight="1" thickBot="1" x14ac:dyDescent="0.3">
      <c r="A18" s="203" t="s">
        <v>200</v>
      </c>
      <c r="B18" s="425"/>
      <c r="C18" s="425"/>
      <c r="D18" s="425"/>
      <c r="E18" s="425"/>
      <c r="F18" s="425"/>
      <c r="G18" s="425"/>
    </row>
    <row r="19" spans="1:7" ht="12" customHeight="1" x14ac:dyDescent="0.25">
      <c r="A19" s="103"/>
      <c r="B19" s="104"/>
      <c r="C19" s="490" t="e" vm="2">
        <v>#VALUE!</v>
      </c>
      <c r="D19" s="491"/>
      <c r="E19" s="104"/>
      <c r="F19" s="411"/>
      <c r="G19" s="426"/>
    </row>
    <row r="20" spans="1:7" ht="26.45" customHeight="1" x14ac:dyDescent="0.25">
      <c r="A20" s="171"/>
      <c r="B20" s="416" t="s">
        <v>113</v>
      </c>
      <c r="C20" s="415" t="s">
        <v>184</v>
      </c>
      <c r="D20" s="429"/>
      <c r="E20" s="416" t="s">
        <v>179</v>
      </c>
      <c r="F20" s="414" t="s">
        <v>186</v>
      </c>
      <c r="G20" s="423"/>
    </row>
    <row r="21" spans="1:7" ht="24.6" customHeight="1" x14ac:dyDescent="0.25">
      <c r="A21" s="105"/>
      <c r="B21" s="430"/>
      <c r="C21" s="106" t="s">
        <v>180</v>
      </c>
      <c r="D21" s="106" t="s">
        <v>178</v>
      </c>
      <c r="E21" s="430"/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9"/>
      <c r="C22" s="188">
        <f>'Mois 51'!F22</f>
        <v>0</v>
      </c>
      <c r="D22" s="413">
        <f>'Mois 51'!G22</f>
        <v>175000</v>
      </c>
      <c r="E22" s="413">
        <f>IF(G15="non",MIN(SUM(MIN(0.95*B23,C23),MIN(0.95*B24,C24),MIN(0.95*B22,C22),MIN(0.95*B25,C25),MIN(0.95*B26,'Paramètres programme'!E35,C26)),D22),0)</f>
        <v>0</v>
      </c>
      <c r="F22" s="189">
        <v>0</v>
      </c>
      <c r="G22" s="437">
        <v>0</v>
      </c>
    </row>
    <row r="23" spans="1:7" ht="17.25" customHeight="1" x14ac:dyDescent="0.25">
      <c r="A23" s="78" t="s">
        <v>59</v>
      </c>
      <c r="B23" s="187"/>
      <c r="C23" s="188">
        <f>'Mois 51'!F23</f>
        <v>0</v>
      </c>
      <c r="D23" s="427"/>
      <c r="E23" s="427"/>
      <c r="F23" s="189">
        <v>0</v>
      </c>
      <c r="G23" s="438"/>
    </row>
    <row r="24" spans="1:7" ht="17.25" customHeight="1" x14ac:dyDescent="0.25">
      <c r="A24" s="78" t="s">
        <v>60</v>
      </c>
      <c r="B24" s="187"/>
      <c r="C24" s="188">
        <f>'Mois 51'!F24</f>
        <v>0</v>
      </c>
      <c r="D24" s="427"/>
      <c r="E24" s="427"/>
      <c r="F24" s="189">
        <v>0</v>
      </c>
      <c r="G24" s="438"/>
    </row>
    <row r="25" spans="1:7" ht="17.25" customHeight="1" x14ac:dyDescent="0.25">
      <c r="A25" s="78" t="s">
        <v>61</v>
      </c>
      <c r="B25" s="187"/>
      <c r="C25" s="188">
        <f>'Mois 51'!F25</f>
        <v>0</v>
      </c>
      <c r="D25" s="427"/>
      <c r="E25" s="427"/>
      <c r="F25" s="189">
        <v>0</v>
      </c>
      <c r="G25" s="438"/>
    </row>
    <row r="26" spans="1:7" ht="17.25" customHeight="1" x14ac:dyDescent="0.25">
      <c r="A26" s="79" t="s">
        <v>62</v>
      </c>
      <c r="B26" s="197"/>
      <c r="C26" s="193">
        <f>'Mois 51'!F26</f>
        <v>0</v>
      </c>
      <c r="D26" s="428"/>
      <c r="E26" s="428"/>
      <c r="F26" s="193">
        <f>C26-MIN(C26,'Paramètres programme'!E35,B26*0.95)</f>
        <v>0</v>
      </c>
      <c r="G26" s="439"/>
    </row>
    <row r="27" spans="1:7" ht="17.25" customHeight="1" x14ac:dyDescent="0.25">
      <c r="A27" s="80" t="s">
        <v>55</v>
      </c>
      <c r="B27" s="192">
        <f>SUM(B22:B26)</f>
        <v>0</v>
      </c>
      <c r="C27" s="195"/>
      <c r="D27" s="192">
        <f>SUM(D22:D26)</f>
        <v>175000</v>
      </c>
      <c r="E27" s="192">
        <f>SUM(E22:E26)</f>
        <v>0</v>
      </c>
      <c r="F27" s="195"/>
      <c r="G27" s="192">
        <f>SUM(G22:G26)</f>
        <v>0</v>
      </c>
    </row>
    <row r="28" spans="1:7" ht="17.25" customHeight="1" x14ac:dyDescent="0.25">
      <c r="A28" s="180" t="s">
        <v>187</v>
      </c>
      <c r="B28" s="424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24"/>
      <c r="D28" s="424"/>
      <c r="E28" s="424"/>
      <c r="F28" s="424"/>
      <c r="G28" s="424"/>
    </row>
    <row r="29" spans="1:7" ht="21.6" customHeight="1" thickBot="1" x14ac:dyDescent="0.3">
      <c r="A29" s="405" t="s">
        <v>192</v>
      </c>
      <c r="B29" s="406"/>
      <c r="C29" s="406"/>
      <c r="D29" s="406"/>
      <c r="E29" s="406"/>
      <c r="F29" s="406"/>
      <c r="G29" s="406"/>
    </row>
    <row r="30" spans="1:7" s="3" customFormat="1" ht="18" customHeight="1" x14ac:dyDescent="0.25">
      <c r="A30" s="398" t="s">
        <v>193</v>
      </c>
      <c r="B30" s="399"/>
      <c r="C30" s="399"/>
      <c r="D30" s="400"/>
      <c r="E30" s="81">
        <f>'Mois 51'!E32</f>
        <v>0</v>
      </c>
      <c r="F30" s="395" t="s">
        <v>128</v>
      </c>
      <c r="G30" s="396"/>
    </row>
    <row r="31" spans="1:7" ht="21" customHeight="1" x14ac:dyDescent="0.25">
      <c r="A31" s="407" t="s">
        <v>188</v>
      </c>
      <c r="B31" s="408"/>
      <c r="C31" s="408"/>
      <c r="D31" s="409"/>
      <c r="E31" s="81">
        <f>IF(E27&gt;E30,E27-E30,0)</f>
        <v>0</v>
      </c>
      <c r="F31" s="395" t="s">
        <v>129</v>
      </c>
      <c r="G31" s="396"/>
    </row>
    <row r="32" spans="1:7" s="3" customFormat="1" ht="18" customHeight="1" x14ac:dyDescent="0.25">
      <c r="A32" s="398" t="s">
        <v>194</v>
      </c>
      <c r="B32" s="399"/>
      <c r="C32" s="399"/>
      <c r="D32" s="400"/>
      <c r="E32" s="81">
        <f>IF(E31&gt;0,0,E30-E27)</f>
        <v>0</v>
      </c>
      <c r="F32" s="395" t="s">
        <v>130</v>
      </c>
      <c r="G32" s="396"/>
    </row>
  </sheetData>
  <sheetProtection algorithmName="SHA-512" hashValue="3CZNVUaH/2bpn5f4NtcuTGxesIUZahL4ei++R1A6YlJ52yvXjvLpPk6B828B/bKUoPkmnMSw0e0sUI9eXRwa4A==" saltValue="wGRwF7tSMZ76TRupNF3c6w==" spinCount="100000" sheet="1" formatRows="0" selectLockedCells="1"/>
  <mergeCells count="39">
    <mergeCell ref="A14:G14"/>
    <mergeCell ref="A15:F15"/>
    <mergeCell ref="A9:E9"/>
    <mergeCell ref="F9:G9"/>
    <mergeCell ref="A6:G6"/>
    <mergeCell ref="A7:D7"/>
    <mergeCell ref="E7:F7"/>
    <mergeCell ref="A8:D8"/>
    <mergeCell ref="E8:F8"/>
    <mergeCell ref="A10:E10"/>
    <mergeCell ref="F10:G10"/>
    <mergeCell ref="A11:G11"/>
    <mergeCell ref="A13:B13"/>
    <mergeCell ref="C13:D13"/>
    <mergeCell ref="F13:G13"/>
    <mergeCell ref="A32:D32"/>
    <mergeCell ref="F32:G32"/>
    <mergeCell ref="A31:D31"/>
    <mergeCell ref="F31:G31"/>
    <mergeCell ref="A12:B12"/>
    <mergeCell ref="C12:D12"/>
    <mergeCell ref="F12:G12"/>
    <mergeCell ref="A29:G29"/>
    <mergeCell ref="A30:D30"/>
    <mergeCell ref="F30:G30"/>
    <mergeCell ref="A16:B16"/>
    <mergeCell ref="C16:G16"/>
    <mergeCell ref="A17:G17"/>
    <mergeCell ref="A18:G18"/>
    <mergeCell ref="C19:D19"/>
    <mergeCell ref="F19:G19"/>
    <mergeCell ref="C20:D20"/>
    <mergeCell ref="F20:G20"/>
    <mergeCell ref="B20:B21"/>
    <mergeCell ref="E20:E21"/>
    <mergeCell ref="B28:G28"/>
    <mergeCell ref="D22:D26"/>
    <mergeCell ref="G22:G26"/>
    <mergeCell ref="E22:E26"/>
  </mergeCells>
  <conditionalFormatting sqref="A8 E8">
    <cfRule type="expression" dxfId="72" priority="16">
      <formula>A8 = ""</formula>
    </cfRule>
  </conditionalFormatting>
  <conditionalFormatting sqref="B23:B27">
    <cfRule type="expression" dxfId="71" priority="4">
      <formula xml:space="preserve"> B23 =""</formula>
    </cfRule>
  </conditionalFormatting>
  <conditionalFormatting sqref="C13">
    <cfRule type="expression" dxfId="70" priority="18">
      <formula xml:space="preserve"> E13 =""</formula>
    </cfRule>
  </conditionalFormatting>
  <conditionalFormatting sqref="C22:C25">
    <cfRule type="expression" dxfId="69" priority="12">
      <formula xml:space="preserve"> C22 =""</formula>
    </cfRule>
  </conditionalFormatting>
  <conditionalFormatting sqref="C16:G16">
    <cfRule type="expression" dxfId="68" priority="19">
      <formula xml:space="preserve"> C16 = ""</formula>
    </cfRule>
  </conditionalFormatting>
  <conditionalFormatting sqref="D22:E22 G22 F23:F25">
    <cfRule type="expression" dxfId="67" priority="10">
      <formula xml:space="preserve"> D22 =""</formula>
    </cfRule>
  </conditionalFormatting>
  <conditionalFormatting sqref="D27:E27">
    <cfRule type="expression" dxfId="66" priority="7">
      <formula xml:space="preserve"> D27 =""</formula>
    </cfRule>
  </conditionalFormatting>
  <conditionalFormatting sqref="E12">
    <cfRule type="expression" dxfId="65" priority="22">
      <formula>$A$13&lt;$F$8</formula>
    </cfRule>
  </conditionalFormatting>
  <conditionalFormatting sqref="E30:E32">
    <cfRule type="expression" dxfId="63" priority="2">
      <formula xml:space="preserve"> E30 =""</formula>
    </cfRule>
  </conditionalFormatting>
  <conditionalFormatting sqref="F26">
    <cfRule type="cellIs" dxfId="62" priority="14" operator="equal">
      <formula>0</formula>
    </cfRule>
  </conditionalFormatting>
  <conditionalFormatting sqref="G15">
    <cfRule type="expression" dxfId="61" priority="20">
      <formula>G15 = ""</formula>
    </cfRule>
  </conditionalFormatting>
  <conditionalFormatting sqref="G27">
    <cfRule type="expression" dxfId="60" priority="1">
      <formula xml:space="preserve"> G27 =""</formula>
    </cfRule>
  </conditionalFormatting>
  <dataValidations count="3">
    <dataValidation type="date" allowBlank="1" showInputMessage="1" showErrorMessage="1" sqref="C13:D13" xr:uid="{8D290F70-2305-4367-9E7E-5E28E517C62F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_x000a_" sqref="C19:D19" xr:uid="{3B2E462F-EAFB-4116-AB43-0098E6AC4A5D}"/>
    <dataValidation allowBlank="1" showErrorMessage="1" promptTitle="Note :" prompt="_x000a_" sqref="C20:D20" xr:uid="{42602CED-081B-4432-B336-6C1EEF316B00}"/>
  </dataValidations>
  <pageMargins left="0.51181102362204722" right="0.51181102362204722" top="0.20833333333333334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63&amp;Xe&amp;X mois
&amp;"Arial,Normal"&amp;11Programme Système de gestion de l'énergie&amp;"Arial,Gras"&amp;12
</oddHeader>
    <oddFooter>&amp;L&amp;"Arial,Normal"&amp;6Formulaire - Demande d'appuis financiers au 63&amp;Xe&amp;X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F5537089-D2A3-4456-A8EC-2D5F7809E709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C8870F-6771-4E94-BDB5-4AB7D0A9EAC7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FCBC-30C3-4D51-9DA9-C1E1AE866485}">
  <sheetPr codeName="Feuil58">
    <tabColor theme="3" tint="0.89999084444715716"/>
  </sheetPr>
  <dimension ref="A6:G32"/>
  <sheetViews>
    <sheetView showGridLines="0" view="pageLayout" zoomScaleNormal="100" workbookViewId="0">
      <selection activeCell="C19" sqref="C19:D19"/>
    </sheetView>
  </sheetViews>
  <sheetFormatPr defaultColWidth="11.42578125" defaultRowHeight="15" x14ac:dyDescent="0.25"/>
  <cols>
    <col min="1" max="1" width="16.42578125" customWidth="1"/>
    <col min="2" max="2" width="15.7109375" customWidth="1"/>
    <col min="3" max="3" width="18.140625" customWidth="1"/>
    <col min="4" max="4" width="19.5703125" customWidth="1"/>
    <col min="5" max="5" width="16.7109375" style="2" customWidth="1"/>
    <col min="6" max="6" width="20.5703125" style="2" customWidth="1"/>
    <col min="7" max="7" width="20.28515625" style="2" customWidth="1"/>
  </cols>
  <sheetData>
    <row r="6" spans="1:7" ht="19.5" customHeight="1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2"/>
      <c r="G7" s="64" t="s">
        <v>70</v>
      </c>
    </row>
    <row r="8" spans="1:7" ht="14.1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5"/>
      <c r="G8" s="71">
        <f>'Onglet Énergir'!C2</f>
        <v>0</v>
      </c>
    </row>
    <row r="9" spans="1:7" ht="12" customHeight="1" x14ac:dyDescent="0.25">
      <c r="A9" s="422" t="s">
        <v>112</v>
      </c>
      <c r="B9" s="431"/>
      <c r="C9" s="431"/>
      <c r="D9" s="431"/>
      <c r="E9" s="432"/>
      <c r="F9" s="325" t="s">
        <v>76</v>
      </c>
      <c r="G9" s="325"/>
    </row>
    <row r="10" spans="1:7" ht="13.5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33"/>
      <c r="C12" s="401" t="s">
        <v>58</v>
      </c>
      <c r="D12" s="477"/>
      <c r="E12" s="40"/>
      <c r="F12" s="475" t="s">
        <v>142</v>
      </c>
      <c r="G12" s="476"/>
    </row>
    <row r="13" spans="1:7" ht="15" customHeight="1" x14ac:dyDescent="0.25">
      <c r="A13" s="402">
        <f>'Mois 63'!C13</f>
        <v>45292</v>
      </c>
      <c r="B13" s="434"/>
      <c r="C13" s="403">
        <v>45658</v>
      </c>
      <c r="D13" s="435"/>
      <c r="E13" s="41"/>
      <c r="F13" s="390">
        <f>IF(G8&lt;&gt;0,EDATE(G8,75),0)</f>
        <v>0</v>
      </c>
      <c r="G13" s="391"/>
    </row>
    <row r="14" spans="1:7" ht="21.6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2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21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4.1500000000000004" customHeight="1" x14ac:dyDescent="0.25">
      <c r="A17" s="410"/>
      <c r="B17" s="410"/>
      <c r="C17" s="410"/>
      <c r="D17" s="410"/>
      <c r="E17" s="410"/>
      <c r="F17" s="410"/>
      <c r="G17" s="410"/>
    </row>
    <row r="18" spans="1:7" ht="16.149999999999999" customHeight="1" thickBot="1" x14ac:dyDescent="0.3">
      <c r="A18" s="203" t="s">
        <v>200</v>
      </c>
      <c r="B18" s="425"/>
      <c r="C18" s="425"/>
      <c r="D18" s="425"/>
      <c r="E18" s="425"/>
      <c r="F18" s="425"/>
      <c r="G18" s="425"/>
    </row>
    <row r="19" spans="1:7" ht="12" customHeight="1" x14ac:dyDescent="0.25">
      <c r="A19" s="103"/>
      <c r="B19" s="104"/>
      <c r="C19" s="490" t="e" vm="2">
        <v>#VALUE!</v>
      </c>
      <c r="D19" s="491"/>
      <c r="E19" s="104"/>
      <c r="F19" s="411"/>
      <c r="G19" s="426"/>
    </row>
    <row r="20" spans="1:7" ht="25.5" customHeight="1" x14ac:dyDescent="0.25">
      <c r="A20" s="171"/>
      <c r="B20" s="416" t="s">
        <v>113</v>
      </c>
      <c r="C20" s="415" t="s">
        <v>184</v>
      </c>
      <c r="D20" s="429"/>
      <c r="E20" s="416" t="s">
        <v>179</v>
      </c>
      <c r="F20" s="414" t="s">
        <v>186</v>
      </c>
      <c r="G20" s="423"/>
    </row>
    <row r="21" spans="1:7" ht="24.6" customHeight="1" x14ac:dyDescent="0.25">
      <c r="A21" s="105"/>
      <c r="B21" s="430"/>
      <c r="C21" s="106" t="s">
        <v>180</v>
      </c>
      <c r="D21" s="106" t="s">
        <v>178</v>
      </c>
      <c r="E21" s="430"/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9"/>
      <c r="C22" s="188">
        <f>'Mois 63'!F22</f>
        <v>0</v>
      </c>
      <c r="D22" s="413">
        <f>'Mois 63'!G22</f>
        <v>0</v>
      </c>
      <c r="E22" s="413">
        <f>IF(G15="non",MIN(SUM(MIN(0.95*B23,C23),MIN(0.95*B24,C24),MIN(0.95*B22,C22),MIN(0.95*B25,C25),MIN(0.95*B26,'Paramètres programme'!E35,C26)),D22),0)</f>
        <v>0</v>
      </c>
      <c r="F22" s="189">
        <v>0</v>
      </c>
      <c r="G22" s="440">
        <f>0</f>
        <v>0</v>
      </c>
    </row>
    <row r="23" spans="1:7" ht="17.25" customHeight="1" x14ac:dyDescent="0.25">
      <c r="A23" s="78" t="s">
        <v>59</v>
      </c>
      <c r="B23" s="189"/>
      <c r="C23" s="188">
        <f>'Mois 63'!F23</f>
        <v>0</v>
      </c>
      <c r="D23" s="427"/>
      <c r="E23" s="427"/>
      <c r="F23" s="189">
        <v>0</v>
      </c>
      <c r="G23" s="441"/>
    </row>
    <row r="24" spans="1:7" ht="17.25" customHeight="1" x14ac:dyDescent="0.25">
      <c r="A24" s="78" t="s">
        <v>60</v>
      </c>
      <c r="B24" s="189"/>
      <c r="C24" s="188">
        <f>'Mois 63'!F24</f>
        <v>0</v>
      </c>
      <c r="D24" s="427"/>
      <c r="E24" s="427"/>
      <c r="F24" s="189">
        <v>0</v>
      </c>
      <c r="G24" s="442"/>
    </row>
    <row r="25" spans="1:7" ht="17.25" customHeight="1" x14ac:dyDescent="0.25">
      <c r="A25" s="78" t="s">
        <v>61</v>
      </c>
      <c r="B25" s="189"/>
      <c r="C25" s="188">
        <f>'Mois 63'!F25</f>
        <v>0</v>
      </c>
      <c r="D25" s="427"/>
      <c r="E25" s="427"/>
      <c r="F25" s="189">
        <v>0</v>
      </c>
      <c r="G25" s="189">
        <v>0</v>
      </c>
    </row>
    <row r="26" spans="1:7" ht="17.25" customHeight="1" x14ac:dyDescent="0.25">
      <c r="A26" s="79" t="s">
        <v>62</v>
      </c>
      <c r="B26" s="197"/>
      <c r="C26" s="193">
        <f>'Mois 63'!F26</f>
        <v>0</v>
      </c>
      <c r="D26" s="428"/>
      <c r="E26" s="428"/>
      <c r="F26" s="193">
        <v>0</v>
      </c>
      <c r="G26" s="190">
        <v>0</v>
      </c>
    </row>
    <row r="27" spans="1:7" ht="17.25" customHeight="1" x14ac:dyDescent="0.25">
      <c r="A27" s="80" t="s">
        <v>55</v>
      </c>
      <c r="B27" s="192">
        <f>SUM(B22:B26)</f>
        <v>0</v>
      </c>
      <c r="C27" s="195"/>
      <c r="D27" s="192">
        <f>SUM(D22:D26)</f>
        <v>0</v>
      </c>
      <c r="E27" s="192">
        <f>SUM(E22:E26)</f>
        <v>0</v>
      </c>
      <c r="F27" s="195"/>
      <c r="G27" s="192">
        <f>SUM(G22:G26)</f>
        <v>0</v>
      </c>
    </row>
    <row r="28" spans="1:7" ht="17.25" customHeight="1" x14ac:dyDescent="0.25">
      <c r="A28" s="180" t="s">
        <v>187</v>
      </c>
      <c r="B28" s="424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24"/>
      <c r="D28" s="424"/>
      <c r="E28" s="424"/>
      <c r="F28" s="424"/>
      <c r="G28" s="424"/>
    </row>
    <row r="29" spans="1:7" ht="21.6" customHeight="1" thickBot="1" x14ac:dyDescent="0.3">
      <c r="A29" s="405" t="s">
        <v>192</v>
      </c>
      <c r="B29" s="406"/>
      <c r="C29" s="406"/>
      <c r="D29" s="406"/>
      <c r="E29" s="406"/>
      <c r="F29" s="406"/>
      <c r="G29" s="406"/>
    </row>
    <row r="30" spans="1:7" s="3" customFormat="1" ht="18" customHeight="1" x14ac:dyDescent="0.25">
      <c r="A30" s="398" t="s">
        <v>193</v>
      </c>
      <c r="B30" s="399"/>
      <c r="C30" s="399"/>
      <c r="D30" s="400"/>
      <c r="E30" s="81">
        <f>'Mois 51'!E32</f>
        <v>0</v>
      </c>
      <c r="F30" s="395" t="s">
        <v>128</v>
      </c>
      <c r="G30" s="396"/>
    </row>
    <row r="31" spans="1:7" ht="21" customHeight="1" x14ac:dyDescent="0.25">
      <c r="A31" s="407" t="s">
        <v>188</v>
      </c>
      <c r="B31" s="408"/>
      <c r="C31" s="408"/>
      <c r="D31" s="409"/>
      <c r="E31" s="81">
        <f>IF(E27&gt;E30,E27-E30,0)</f>
        <v>0</v>
      </c>
      <c r="F31" s="395" t="s">
        <v>129</v>
      </c>
      <c r="G31" s="396"/>
    </row>
    <row r="32" spans="1:7" s="3" customFormat="1" ht="18" customHeight="1" x14ac:dyDescent="0.25">
      <c r="A32" s="398" t="s">
        <v>194</v>
      </c>
      <c r="B32" s="399"/>
      <c r="C32" s="399"/>
      <c r="D32" s="400"/>
      <c r="E32" s="81">
        <f>IF(E31&gt;0,0,E30-E27)</f>
        <v>0</v>
      </c>
      <c r="F32" s="395" t="s">
        <v>130</v>
      </c>
      <c r="G32" s="396"/>
    </row>
  </sheetData>
  <sheetProtection algorithmName="SHA-512" hashValue="I4a/nD2fbTgsTF0b48tyzAW+AKn7ayvFWmz2/uRdPVOj4hlSI8fDYKRz+BJ08zu7vpj2F/qP8HhEGOV9jE+qxw==" saltValue="RzHzShVn3t6kSKXMlF6vGQ==" spinCount="100000" sheet="1" formatRows="0" selectLockedCells="1"/>
  <mergeCells count="39">
    <mergeCell ref="A9:E9"/>
    <mergeCell ref="F9:G9"/>
    <mergeCell ref="A6:G6"/>
    <mergeCell ref="A7:D7"/>
    <mergeCell ref="E7:F7"/>
    <mergeCell ref="A8:D8"/>
    <mergeCell ref="E8:F8"/>
    <mergeCell ref="A13:B13"/>
    <mergeCell ref="C13:D13"/>
    <mergeCell ref="F13:G13"/>
    <mergeCell ref="A14:G14"/>
    <mergeCell ref="A15:F15"/>
    <mergeCell ref="A10:E10"/>
    <mergeCell ref="F10:G10"/>
    <mergeCell ref="A11:G11"/>
    <mergeCell ref="A12:B12"/>
    <mergeCell ref="C12:D12"/>
    <mergeCell ref="F12:G12"/>
    <mergeCell ref="A16:B16"/>
    <mergeCell ref="C16:G16"/>
    <mergeCell ref="A17:G17"/>
    <mergeCell ref="A18:G18"/>
    <mergeCell ref="G22:G24"/>
    <mergeCell ref="C19:D19"/>
    <mergeCell ref="F19:G19"/>
    <mergeCell ref="D22:D26"/>
    <mergeCell ref="E22:E26"/>
    <mergeCell ref="C20:D20"/>
    <mergeCell ref="F20:G20"/>
    <mergeCell ref="B20:B21"/>
    <mergeCell ref="E20:E21"/>
    <mergeCell ref="B28:G28"/>
    <mergeCell ref="A32:D32"/>
    <mergeCell ref="F32:G32"/>
    <mergeCell ref="A31:D31"/>
    <mergeCell ref="F31:G31"/>
    <mergeCell ref="A29:G29"/>
    <mergeCell ref="A30:D30"/>
    <mergeCell ref="F30:G30"/>
  </mergeCells>
  <conditionalFormatting sqref="A8 E8">
    <cfRule type="expression" dxfId="59" priority="15">
      <formula>A8 = ""</formula>
    </cfRule>
  </conditionalFormatting>
  <conditionalFormatting sqref="B26:B27">
    <cfRule type="expression" dxfId="58" priority="3">
      <formula xml:space="preserve"> B26 =""</formula>
    </cfRule>
  </conditionalFormatting>
  <conditionalFormatting sqref="C13">
    <cfRule type="expression" dxfId="57" priority="17">
      <formula xml:space="preserve"> E13 =""</formula>
    </cfRule>
  </conditionalFormatting>
  <conditionalFormatting sqref="C22:C25">
    <cfRule type="expression" dxfId="56" priority="11">
      <formula xml:space="preserve"> C22 =""</formula>
    </cfRule>
  </conditionalFormatting>
  <conditionalFormatting sqref="C16:G16">
    <cfRule type="expression" dxfId="55" priority="18">
      <formula xml:space="preserve"> C16 = ""</formula>
    </cfRule>
  </conditionalFormatting>
  <conditionalFormatting sqref="D22:E22 G22 F23:F24 F25:G25">
    <cfRule type="expression" dxfId="54" priority="9">
      <formula xml:space="preserve"> D22 =""</formula>
    </cfRule>
  </conditionalFormatting>
  <conditionalFormatting sqref="D27:E27">
    <cfRule type="expression" dxfId="53" priority="6">
      <formula xml:space="preserve"> D27 =""</formula>
    </cfRule>
  </conditionalFormatting>
  <conditionalFormatting sqref="E12">
    <cfRule type="expression" dxfId="52" priority="21">
      <formula>$A$13&lt;$F$8</formula>
    </cfRule>
  </conditionalFormatting>
  <conditionalFormatting sqref="E30:E32">
    <cfRule type="expression" dxfId="50" priority="1">
      <formula xml:space="preserve"> E30 =""</formula>
    </cfRule>
  </conditionalFormatting>
  <conditionalFormatting sqref="F26">
    <cfRule type="cellIs" dxfId="49" priority="13" operator="equal">
      <formula>0</formula>
    </cfRule>
  </conditionalFormatting>
  <conditionalFormatting sqref="G15">
    <cfRule type="expression" dxfId="48" priority="19">
      <formula>G15 = ""</formula>
    </cfRule>
  </conditionalFormatting>
  <conditionalFormatting sqref="G26:G27">
    <cfRule type="expression" dxfId="47" priority="4">
      <formula xml:space="preserve"> G26 =""</formula>
    </cfRule>
  </conditionalFormatting>
  <dataValidations count="3">
    <dataValidation type="date" allowBlank="1" showInputMessage="1" showErrorMessage="1" sqref="C13:D13" xr:uid="{0D7B2D37-48A9-4B91-BF16-9CD4F78DA961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" sqref="C19:D19" xr:uid="{9B1B63DC-EE6D-4EB8-BD4C-53B403382CDF}"/>
    <dataValidation allowBlank="1" showErrorMessage="1" promptTitle="Note :" prompt="_x000a_" sqref="C20:D20" xr:uid="{7FA29B2F-E587-4DB7-B914-D3A5E49A86B0}"/>
  </dataValidations>
  <pageMargins left="0.51181102362204722" right="0.51181102362204722" top="0.19444444444444445" bottom="0.51181102362204722" header="0.31496062992125984" footer="0.31496062992125984"/>
  <pageSetup orientation="landscape" horizontalDpi="1200" verticalDpi="1200" r:id="rId1"/>
  <headerFooter>
    <oddHeader xml:space="preserve">&amp;L&amp;G&amp;R&amp;"Arial,Gras"&amp;12Formulaire - Demande d'aide financière au 75&amp;Xe&amp;X mois
&amp;"Arial,Normal"&amp;11Programme Système de gestion de l'énergie&amp;"Arial,Gras"&amp;12
</oddHeader>
    <oddFooter>&amp;L&amp;"Arial,Normal"&amp;6Formulaire - Demande d'appuis financiers au 75&amp;Xe&amp;X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F8254861-C424-43FF-A8A3-76B8A0E269D2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02C6ED-E3C1-4296-ABAF-E445FEDC1BB7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EF3FC-BB1F-4E12-94AF-EE67E3BDFF12}">
  <sheetPr codeName="Feuil81">
    <tabColor rgb="FF002060"/>
    <pageSetUpPr fitToPage="1"/>
  </sheetPr>
  <dimension ref="A6:L27"/>
  <sheetViews>
    <sheetView showGridLines="0" view="pageLayout" zoomScaleNormal="100" workbookViewId="0">
      <selection activeCell="F31" sqref="F31"/>
    </sheetView>
  </sheetViews>
  <sheetFormatPr defaultColWidth="11.5703125" defaultRowHeight="15" x14ac:dyDescent="0.25"/>
  <cols>
    <col min="1" max="4" width="9.7109375" customWidth="1"/>
    <col min="5" max="5" width="4.28515625" customWidth="1"/>
    <col min="6" max="6" width="19.42578125" style="2" customWidth="1"/>
    <col min="7" max="7" width="15.140625" style="2" customWidth="1"/>
    <col min="8" max="8" width="16.42578125" style="2" customWidth="1"/>
    <col min="9" max="9" width="22.140625" style="2" customWidth="1"/>
    <col min="10" max="11" width="16.85546875" customWidth="1"/>
    <col min="12" max="12" width="33.85546875" customWidth="1"/>
  </cols>
  <sheetData>
    <row r="6" spans="1:8" ht="15.75" thickBot="1" x14ac:dyDescent="0.3">
      <c r="A6" s="43" t="s">
        <v>72</v>
      </c>
      <c r="B6" s="44"/>
      <c r="C6" s="44"/>
      <c r="D6" s="44"/>
      <c r="E6" s="44"/>
      <c r="F6" s="44"/>
      <c r="G6" s="44"/>
      <c r="H6" s="44"/>
    </row>
    <row r="7" spans="1:8" ht="12" customHeight="1" x14ac:dyDescent="0.25">
      <c r="A7" s="330" t="s">
        <v>1</v>
      </c>
      <c r="B7" s="331"/>
      <c r="C7" s="331"/>
      <c r="D7" s="331"/>
      <c r="E7" s="332"/>
      <c r="F7" s="42" t="s">
        <v>71</v>
      </c>
      <c r="G7" s="443" t="s">
        <v>70</v>
      </c>
      <c r="H7" s="443"/>
    </row>
    <row r="8" spans="1:8" ht="16.5" customHeight="1" x14ac:dyDescent="0.25">
      <c r="A8" s="374">
        <f>'Demande d''admissibilité'!A5</f>
        <v>0</v>
      </c>
      <c r="B8" s="378"/>
      <c r="C8" s="378"/>
      <c r="D8" s="378"/>
      <c r="E8" s="375"/>
      <c r="F8" s="74">
        <f>'Demande d''admissibilité'!J5</f>
        <v>0</v>
      </c>
      <c r="G8" s="324">
        <f>'Onglet Énergir'!C2</f>
        <v>0</v>
      </c>
      <c r="H8" s="324"/>
    </row>
    <row r="9" spans="1:8" ht="12" customHeight="1" x14ac:dyDescent="0.25">
      <c r="A9" s="422" t="s">
        <v>112</v>
      </c>
      <c r="B9" s="431"/>
      <c r="C9" s="431"/>
      <c r="D9" s="431"/>
      <c r="E9" s="431"/>
      <c r="F9" s="432"/>
      <c r="G9" s="325" t="s">
        <v>76</v>
      </c>
      <c r="H9" s="325"/>
    </row>
    <row r="10" spans="1:8" ht="16.5" customHeight="1" x14ac:dyDescent="0.25">
      <c r="A10" s="421">
        <f>'Demande d''admissibilité'!A10</f>
        <v>0</v>
      </c>
      <c r="B10" s="421"/>
      <c r="C10" s="421"/>
      <c r="D10" s="421"/>
      <c r="E10" s="421"/>
      <c r="F10" s="421"/>
      <c r="G10" s="326">
        <f>'Onglet Énergir'!C3</f>
        <v>0</v>
      </c>
      <c r="H10" s="326"/>
    </row>
    <row r="11" spans="1:8" ht="28.5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  <c r="H11" s="345"/>
    </row>
    <row r="12" spans="1:8" x14ac:dyDescent="0.25">
      <c r="A12" s="401" t="s">
        <v>57</v>
      </c>
      <c r="B12" s="433"/>
      <c r="C12" s="401" t="s">
        <v>58</v>
      </c>
      <c r="D12" s="433"/>
      <c r="E12" s="53"/>
      <c r="F12" s="444" t="s">
        <v>204</v>
      </c>
      <c r="G12" s="445"/>
      <c r="H12" s="446"/>
    </row>
    <row r="13" spans="1:8" x14ac:dyDescent="0.25">
      <c r="A13" s="450">
        <v>45877</v>
      </c>
      <c r="B13" s="451"/>
      <c r="C13" s="402">
        <f>IF(A13&gt;0,DATE(YEAR(A13)+1,MONTH(A13),DAY(A13)-1),0)</f>
        <v>46241</v>
      </c>
      <c r="D13" s="434"/>
      <c r="E13" s="53"/>
      <c r="F13" s="447"/>
      <c r="G13" s="448"/>
      <c r="H13" s="449"/>
    </row>
    <row r="14" spans="1:8" ht="36" customHeight="1" thickBot="1" x14ac:dyDescent="0.3">
      <c r="A14" s="45" t="s">
        <v>196</v>
      </c>
      <c r="B14" s="46"/>
      <c r="C14" s="46"/>
      <c r="D14" s="46"/>
      <c r="E14" s="46"/>
      <c r="F14" s="46"/>
      <c r="G14" s="46"/>
      <c r="H14" s="46"/>
    </row>
    <row r="15" spans="1:8" ht="28.5" customHeight="1" x14ac:dyDescent="0.25">
      <c r="A15" s="457" t="s">
        <v>197</v>
      </c>
      <c r="B15" s="457"/>
      <c r="C15" s="457"/>
      <c r="D15" s="457"/>
      <c r="E15" s="457"/>
      <c r="F15" s="457"/>
      <c r="G15" s="457"/>
      <c r="H15" s="22" t="s">
        <v>12</v>
      </c>
    </row>
    <row r="16" spans="1:8" ht="22.9" customHeight="1" x14ac:dyDescent="0.25">
      <c r="A16" s="458" t="s">
        <v>56</v>
      </c>
      <c r="B16" s="458"/>
      <c r="C16" s="404"/>
      <c r="D16" s="404"/>
      <c r="E16" s="404"/>
      <c r="F16" s="404"/>
      <c r="G16" s="404"/>
      <c r="H16" s="404"/>
    </row>
    <row r="17" spans="1:12" ht="36" customHeight="1" thickBot="1" x14ac:dyDescent="0.3">
      <c r="A17" s="267" t="s">
        <v>190</v>
      </c>
      <c r="B17" s="267"/>
      <c r="C17" s="267"/>
      <c r="D17" s="267"/>
      <c r="E17" s="267"/>
      <c r="F17" s="267"/>
      <c r="G17" s="267"/>
      <c r="H17" s="267"/>
      <c r="I17"/>
    </row>
    <row r="18" spans="1:12" ht="24" customHeight="1" x14ac:dyDescent="0.25">
      <c r="A18" s="459" t="s">
        <v>167</v>
      </c>
      <c r="B18" s="460"/>
      <c r="C18" s="460"/>
      <c r="D18" s="460"/>
      <c r="E18" s="460"/>
      <c r="F18" s="461"/>
      <c r="G18" s="100"/>
      <c r="H18" s="167" t="s">
        <v>168</v>
      </c>
      <c r="J18" s="2"/>
      <c r="K18" s="2"/>
      <c r="L18" s="2"/>
    </row>
    <row r="19" spans="1:12" ht="24" customHeight="1" x14ac:dyDescent="0.25">
      <c r="A19" s="462" t="s">
        <v>169</v>
      </c>
      <c r="B19" s="463"/>
      <c r="C19" s="463"/>
      <c r="D19" s="463"/>
      <c r="E19" s="463"/>
      <c r="F19" s="464"/>
      <c r="G19" s="101" cm="1">
        <f t="array" ref="G19">Tableau3[Appui ($/m³)]</f>
        <v>0.5</v>
      </c>
      <c r="H19" s="168" t="s">
        <v>170</v>
      </c>
      <c r="J19" s="2"/>
      <c r="K19" s="2"/>
      <c r="L19" s="2"/>
    </row>
    <row r="20" spans="1:12" ht="24" customHeight="1" x14ac:dyDescent="0.25">
      <c r="A20" s="469" t="s">
        <v>126</v>
      </c>
      <c r="B20" s="469"/>
      <c r="C20" s="469"/>
      <c r="D20" s="469"/>
      <c r="E20" s="469"/>
      <c r="F20" s="469"/>
      <c r="G20" s="56">
        <f>IF(H15="Non",MIN(G18*G19,Tableau3[Maximum]),0)</f>
        <v>0</v>
      </c>
      <c r="H20" s="55" t="s">
        <v>69</v>
      </c>
      <c r="J20" s="2"/>
      <c r="K20" s="2"/>
      <c r="L20" s="2"/>
    </row>
    <row r="21" spans="1:12" ht="24" customHeight="1" x14ac:dyDescent="0.25">
      <c r="A21" s="465" t="s">
        <v>127</v>
      </c>
      <c r="B21" s="466"/>
      <c r="C21" s="466"/>
      <c r="D21" s="466"/>
      <c r="E21" s="466"/>
      <c r="F21" s="467"/>
      <c r="G21" s="102">
        <f>G20</f>
        <v>0</v>
      </c>
      <c r="H21" s="99" t="s">
        <v>69</v>
      </c>
      <c r="J21" s="2"/>
      <c r="K21" s="2"/>
      <c r="L21" s="2"/>
    </row>
    <row r="22" spans="1:12" ht="24" customHeight="1" x14ac:dyDescent="0.25">
      <c r="A22" s="468" t="s">
        <v>89</v>
      </c>
      <c r="B22" s="468"/>
      <c r="C22" s="468"/>
      <c r="D22" s="468"/>
      <c r="E22" s="468"/>
      <c r="F22" s="468"/>
      <c r="G22" s="61" t="e">
        <f>_xlfn.XLOOKUP(tarif,#REF!,Tableau3[Maximum])</f>
        <v>#NAME?</v>
      </c>
      <c r="H22" s="60"/>
      <c r="J22" s="2"/>
      <c r="K22" s="2"/>
      <c r="L22" s="2"/>
    </row>
    <row r="23" spans="1:12" x14ac:dyDescent="0.25">
      <c r="A23" s="28"/>
      <c r="C23" s="28"/>
      <c r="D23" s="28"/>
      <c r="E23" s="28"/>
      <c r="F23" s="35"/>
      <c r="G23" s="35"/>
      <c r="H23" s="35"/>
      <c r="J23" s="2"/>
      <c r="K23" s="2"/>
      <c r="L23" s="2"/>
    </row>
    <row r="24" spans="1:12" x14ac:dyDescent="0.25">
      <c r="A24" s="1"/>
      <c r="J24" s="2"/>
      <c r="K24" s="2"/>
      <c r="L24" s="2"/>
    </row>
    <row r="25" spans="1:12" ht="15.75" thickBot="1" x14ac:dyDescent="0.3">
      <c r="A25" s="1"/>
      <c r="G25" s="452" t="s">
        <v>77</v>
      </c>
      <c r="H25" s="452"/>
    </row>
    <row r="26" spans="1:12" ht="14.45" customHeight="1" x14ac:dyDescent="0.25">
      <c r="A26" s="1"/>
      <c r="G26" s="455" t="s">
        <v>85</v>
      </c>
      <c r="H26" s="456"/>
    </row>
    <row r="27" spans="1:12" ht="21.6" customHeight="1" x14ac:dyDescent="0.25">
      <c r="A27" s="1"/>
      <c r="G27" s="453" t="s">
        <v>120</v>
      </c>
      <c r="H27" s="454"/>
    </row>
  </sheetData>
  <sheetProtection algorithmName="SHA-512" hashValue="ztQedsar8PEQk4CQMyGLYGCCxne0URRPRnDj/xvf1viO3uq24s3j0JYX46dmZ/157VKERQrM3Qe/9XMy352HbQ==" saltValue="ySpK9Pk9JS0Dq74GjO1Abg==" spinCount="100000" sheet="1" formatRows="0" selectLockedCells="1"/>
  <mergeCells count="26">
    <mergeCell ref="G25:H25"/>
    <mergeCell ref="G27:H27"/>
    <mergeCell ref="G26:H26"/>
    <mergeCell ref="A15:G15"/>
    <mergeCell ref="A16:B16"/>
    <mergeCell ref="C16:H16"/>
    <mergeCell ref="A18:F18"/>
    <mergeCell ref="A19:F19"/>
    <mergeCell ref="A21:F21"/>
    <mergeCell ref="A22:F22"/>
    <mergeCell ref="A17:H17"/>
    <mergeCell ref="A20:F20"/>
    <mergeCell ref="G7:H7"/>
    <mergeCell ref="A9:F9"/>
    <mergeCell ref="A11:H11"/>
    <mergeCell ref="A12:B12"/>
    <mergeCell ref="C12:D12"/>
    <mergeCell ref="F12:H13"/>
    <mergeCell ref="A7:E7"/>
    <mergeCell ref="A8:E8"/>
    <mergeCell ref="C13:D13"/>
    <mergeCell ref="G8:H8"/>
    <mergeCell ref="G9:H9"/>
    <mergeCell ref="A10:F10"/>
    <mergeCell ref="G10:H10"/>
    <mergeCell ref="A13:B13"/>
  </mergeCells>
  <conditionalFormatting sqref="A8 F8">
    <cfRule type="expression" dxfId="46" priority="7">
      <formula>A8 = ""</formula>
    </cfRule>
  </conditionalFormatting>
  <conditionalFormatting sqref="A13 C13">
    <cfRule type="expression" dxfId="45" priority="20">
      <formula xml:space="preserve"> A13 = ""</formula>
    </cfRule>
  </conditionalFormatting>
  <conditionalFormatting sqref="A22">
    <cfRule type="expression" dxfId="44" priority="153">
      <formula>$G$21=$G$22</formula>
    </cfRule>
  </conditionalFormatting>
  <conditionalFormatting sqref="C16:H16">
    <cfRule type="expression" dxfId="43" priority="4">
      <formula xml:space="preserve"> C16 = ""</formula>
    </cfRule>
  </conditionalFormatting>
  <conditionalFormatting sqref="F12">
    <cfRule type="expression" dxfId="42" priority="189">
      <formula>#REF!&lt;$G$8</formula>
    </cfRule>
  </conditionalFormatting>
  <conditionalFormatting sqref="G18:G19">
    <cfRule type="expression" dxfId="41" priority="14">
      <formula>G18 = ""</formula>
    </cfRule>
  </conditionalFormatting>
  <conditionalFormatting sqref="G21:G22">
    <cfRule type="expression" dxfId="40" priority="2">
      <formula>G21 = ""</formula>
    </cfRule>
  </conditionalFormatting>
  <conditionalFormatting sqref="G27">
    <cfRule type="expression" dxfId="39" priority="1">
      <formula xml:space="preserve"> G27 = ""</formula>
    </cfRule>
  </conditionalFormatting>
  <conditionalFormatting sqref="H15">
    <cfRule type="expression" dxfId="38" priority="13">
      <formula>H15 = ""</formula>
    </cfRule>
  </conditionalFormatting>
  <dataValidations disablePrompts="1" count="1">
    <dataValidation type="date" allowBlank="1" showInputMessage="1" showErrorMessage="1" sqref="A13:B13" xr:uid="{147039F3-3D29-4674-99CF-3614095CC893}">
      <formula1>45658</formula1>
      <formula2>54789</formula2>
    </dataValidation>
  </dataValidations>
  <pageMargins left="0.51181102362204722" right="0.51181102362204722" top="0.20833333333333334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1
&amp;"Arial,Normal"&amp;11Programme Système de gestion de l'énergie</oddHeader>
    <oddFooter>&amp;L&amp;"Arial Narrow,Normal"&amp;6Formulaire -  Demandes d'appui financier pour la performance - Année 1 -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F5121A7F-4679-40D3-B934-22330D97A8F7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44BF5-A1B6-4797-AD60-CD19F97FC190}">
  <sheetPr codeName="Feuil14">
    <tabColor rgb="FF002060"/>
    <pageSetUpPr fitToPage="1"/>
  </sheetPr>
  <dimension ref="A6:L27"/>
  <sheetViews>
    <sheetView showGridLines="0" view="pageLayout" zoomScaleNormal="100" workbookViewId="0">
      <selection activeCell="F4" sqref="F4"/>
    </sheetView>
  </sheetViews>
  <sheetFormatPr defaultColWidth="11.5703125" defaultRowHeight="15" x14ac:dyDescent="0.25"/>
  <cols>
    <col min="1" max="4" width="9.7109375" customWidth="1"/>
    <col min="5" max="5" width="4.28515625" customWidth="1"/>
    <col min="6" max="6" width="19.42578125" style="2" customWidth="1"/>
    <col min="7" max="7" width="15.7109375" style="2" customWidth="1"/>
    <col min="8" max="8" width="16.42578125" style="2" customWidth="1"/>
    <col min="9" max="9" width="22.140625" style="2" customWidth="1"/>
    <col min="10" max="11" width="16.85546875" customWidth="1"/>
    <col min="12" max="12" width="33.85546875" customWidth="1"/>
  </cols>
  <sheetData>
    <row r="6" spans="1:8" ht="15.75" thickBot="1" x14ac:dyDescent="0.3">
      <c r="A6" s="43" t="s">
        <v>72</v>
      </c>
      <c r="B6" s="44"/>
      <c r="C6" s="44"/>
      <c r="D6" s="44"/>
      <c r="E6" s="44"/>
      <c r="F6" s="44"/>
      <c r="G6" s="44"/>
      <c r="H6" s="44"/>
    </row>
    <row r="7" spans="1:8" ht="12" customHeight="1" x14ac:dyDescent="0.25">
      <c r="A7" s="330" t="s">
        <v>1</v>
      </c>
      <c r="B7" s="331"/>
      <c r="C7" s="331"/>
      <c r="D7" s="331"/>
      <c r="E7" s="332"/>
      <c r="F7" s="42" t="s">
        <v>71</v>
      </c>
      <c r="G7" s="443" t="s">
        <v>70</v>
      </c>
      <c r="H7" s="443"/>
    </row>
    <row r="8" spans="1:8" ht="16.5" customHeight="1" x14ac:dyDescent="0.25">
      <c r="A8" s="374">
        <f>'Demande d''admissibilité'!A5</f>
        <v>0</v>
      </c>
      <c r="B8" s="378"/>
      <c r="C8" s="378"/>
      <c r="D8" s="378"/>
      <c r="E8" s="375"/>
      <c r="F8" s="74">
        <f>'Demande d''admissibilité'!J5</f>
        <v>0</v>
      </c>
      <c r="G8" s="324">
        <f>'Onglet Énergir'!C2</f>
        <v>0</v>
      </c>
      <c r="H8" s="324"/>
    </row>
    <row r="9" spans="1:8" ht="12" customHeight="1" x14ac:dyDescent="0.25">
      <c r="A9" s="422" t="s">
        <v>112</v>
      </c>
      <c r="B9" s="431"/>
      <c r="C9" s="431"/>
      <c r="D9" s="431"/>
      <c r="E9" s="431"/>
      <c r="F9" s="432"/>
      <c r="G9" s="325" t="s">
        <v>76</v>
      </c>
      <c r="H9" s="325"/>
    </row>
    <row r="10" spans="1:8" ht="16.5" customHeight="1" x14ac:dyDescent="0.25">
      <c r="A10" s="421">
        <f>'Demande d''admissibilité'!A10</f>
        <v>0</v>
      </c>
      <c r="B10" s="421"/>
      <c r="C10" s="421"/>
      <c r="D10" s="421"/>
      <c r="E10" s="421"/>
      <c r="F10" s="421"/>
      <c r="G10" s="326">
        <f>'Onglet Énergir'!C3</f>
        <v>0</v>
      </c>
      <c r="H10" s="326"/>
    </row>
    <row r="11" spans="1:8" ht="28.5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  <c r="H11" s="345"/>
    </row>
    <row r="12" spans="1:8" x14ac:dyDescent="0.25">
      <c r="A12" s="401" t="s">
        <v>57</v>
      </c>
      <c r="B12" s="433"/>
      <c r="C12" s="401" t="s">
        <v>58</v>
      </c>
      <c r="D12" s="433"/>
      <c r="E12" s="53"/>
      <c r="F12" s="444" t="s">
        <v>205</v>
      </c>
      <c r="G12" s="445"/>
      <c r="H12" s="446"/>
    </row>
    <row r="13" spans="1:8" x14ac:dyDescent="0.25">
      <c r="A13" s="470">
        <f>IF('Perfo. - 1'!C13&gt;0,'Perfo. - 1'!C13+1,0)</f>
        <v>46242</v>
      </c>
      <c r="B13" s="470"/>
      <c r="C13" s="402">
        <f>IF(A13&gt;0,DATE(YEAR(A13)+1,MONTH(A13),DAY(A13)-1),0)</f>
        <v>46606</v>
      </c>
      <c r="D13" s="434"/>
      <c r="E13" s="53"/>
      <c r="F13" s="447"/>
      <c r="G13" s="448"/>
      <c r="H13" s="449"/>
    </row>
    <row r="14" spans="1:8" ht="36" customHeight="1" thickBot="1" x14ac:dyDescent="0.3">
      <c r="A14" s="45" t="s">
        <v>196</v>
      </c>
      <c r="B14" s="46"/>
      <c r="C14" s="46"/>
      <c r="D14" s="46"/>
      <c r="E14" s="46"/>
      <c r="F14" s="46"/>
      <c r="G14" s="46"/>
      <c r="H14" s="46"/>
    </row>
    <row r="15" spans="1:8" ht="28.5" customHeight="1" x14ac:dyDescent="0.25">
      <c r="A15" s="457" t="s">
        <v>182</v>
      </c>
      <c r="B15" s="457"/>
      <c r="C15" s="457"/>
      <c r="D15" s="457"/>
      <c r="E15" s="457"/>
      <c r="F15" s="457"/>
      <c r="G15" s="457"/>
      <c r="H15" s="22" t="s">
        <v>12</v>
      </c>
    </row>
    <row r="16" spans="1:8" x14ac:dyDescent="0.25">
      <c r="A16" s="458" t="s">
        <v>56</v>
      </c>
      <c r="B16" s="458"/>
      <c r="C16" s="404"/>
      <c r="D16" s="404"/>
      <c r="E16" s="404"/>
      <c r="F16" s="404"/>
      <c r="G16" s="404"/>
      <c r="H16" s="404"/>
    </row>
    <row r="17" spans="1:12" ht="36" customHeight="1" thickBot="1" x14ac:dyDescent="0.3">
      <c r="A17" s="267" t="s">
        <v>86</v>
      </c>
      <c r="B17" s="267"/>
      <c r="C17" s="267"/>
      <c r="D17" s="267"/>
      <c r="E17" s="267"/>
      <c r="F17" s="267"/>
      <c r="G17" s="267"/>
      <c r="H17" s="267"/>
      <c r="I17"/>
    </row>
    <row r="18" spans="1:12" ht="24" customHeight="1" x14ac:dyDescent="0.25">
      <c r="A18" s="459" t="s">
        <v>167</v>
      </c>
      <c r="B18" s="460"/>
      <c r="C18" s="460"/>
      <c r="D18" s="460"/>
      <c r="E18" s="460"/>
      <c r="F18" s="461"/>
      <c r="G18" s="54"/>
      <c r="H18" s="167" t="s">
        <v>168</v>
      </c>
      <c r="J18" s="2"/>
      <c r="K18" s="2"/>
      <c r="L18" s="2"/>
    </row>
    <row r="19" spans="1:12" ht="24" customHeight="1" x14ac:dyDescent="0.25">
      <c r="A19" s="462" t="s">
        <v>169</v>
      </c>
      <c r="B19" s="463"/>
      <c r="C19" s="463"/>
      <c r="D19" s="463"/>
      <c r="E19" s="463"/>
      <c r="F19" s="464"/>
      <c r="G19" s="57" cm="1">
        <f t="array" ref="G19">Tableau3[Appui ($/m³)]</f>
        <v>0.5</v>
      </c>
      <c r="H19" s="168" t="s">
        <v>170</v>
      </c>
      <c r="J19" s="2"/>
      <c r="K19" s="2"/>
      <c r="L19" s="2"/>
    </row>
    <row r="20" spans="1:12" ht="24" customHeight="1" x14ac:dyDescent="0.25">
      <c r="A20" s="469" t="s">
        <v>126</v>
      </c>
      <c r="B20" s="469"/>
      <c r="C20" s="469"/>
      <c r="D20" s="469"/>
      <c r="E20" s="469"/>
      <c r="F20" s="469"/>
      <c r="G20" s="56" cm="1">
        <f t="array" ref="G20">IF(H15="Non",MIN(G18*G19,Tableau3[Maximum]-'Perfo. - 1'!G21),0)</f>
        <v>0</v>
      </c>
      <c r="H20" s="55" t="s">
        <v>69</v>
      </c>
      <c r="J20" s="2"/>
      <c r="K20" s="2"/>
      <c r="L20" s="2"/>
    </row>
    <row r="21" spans="1:12" ht="24" customHeight="1" x14ac:dyDescent="0.25">
      <c r="A21" s="465" t="s">
        <v>127</v>
      </c>
      <c r="B21" s="466"/>
      <c r="C21" s="466"/>
      <c r="D21" s="466"/>
      <c r="E21" s="466"/>
      <c r="F21" s="467"/>
      <c r="G21" s="58">
        <f>G20+'Perfo. - 1'!G21</f>
        <v>0</v>
      </c>
      <c r="H21" s="59" t="s">
        <v>69</v>
      </c>
      <c r="J21" s="2"/>
      <c r="K21" s="2"/>
      <c r="L21" s="2"/>
    </row>
    <row r="22" spans="1:12" ht="24" customHeight="1" x14ac:dyDescent="0.25">
      <c r="A22" s="468" t="s">
        <v>89</v>
      </c>
      <c r="B22" s="468"/>
      <c r="C22" s="468"/>
      <c r="D22" s="468"/>
      <c r="E22" s="468"/>
      <c r="F22" s="468"/>
      <c r="G22" s="61" t="e">
        <f>_xlfn.XLOOKUP(tarif,#REF!,Tableau3[Maximum])</f>
        <v>#NAME?</v>
      </c>
      <c r="H22" s="60"/>
      <c r="J22" s="2"/>
      <c r="K22" s="2"/>
      <c r="L22" s="2"/>
    </row>
    <row r="23" spans="1:12" x14ac:dyDescent="0.25">
      <c r="A23" s="28"/>
      <c r="C23" s="28"/>
      <c r="D23" s="28"/>
      <c r="E23" s="28"/>
      <c r="F23" s="35"/>
      <c r="G23" s="35"/>
      <c r="H23" s="35"/>
      <c r="J23" s="2"/>
      <c r="K23" s="2"/>
      <c r="L23" s="2"/>
    </row>
    <row r="24" spans="1:12" x14ac:dyDescent="0.25">
      <c r="A24" s="1"/>
      <c r="J24" s="2"/>
      <c r="K24" s="2"/>
      <c r="L24" s="2"/>
    </row>
    <row r="25" spans="1:12" ht="15.75" thickBot="1" x14ac:dyDescent="0.3">
      <c r="A25" s="1"/>
      <c r="G25" s="452" t="s">
        <v>77</v>
      </c>
      <c r="H25" s="452"/>
    </row>
    <row r="26" spans="1:12" ht="14.45" customHeight="1" x14ac:dyDescent="0.25">
      <c r="A26" s="1"/>
      <c r="G26" s="455" t="s">
        <v>103</v>
      </c>
      <c r="H26" s="456"/>
    </row>
    <row r="27" spans="1:12" ht="21.6" customHeight="1" x14ac:dyDescent="0.25">
      <c r="A27" s="1"/>
      <c r="G27" s="453" t="s">
        <v>121</v>
      </c>
      <c r="H27" s="454"/>
    </row>
  </sheetData>
  <sheetProtection algorithmName="SHA-512" hashValue="BOxsMl+dOXG6SdqRdXJSfm2vc0sUsbt67UugD6zwH5u78sWYF23XLJ5ZX/3Xy9yl6fRd5pCs9GOO3gCi+k+q2w==" saltValue="g12zBUJToxrRdDPos70wIw==" spinCount="100000" sheet="1" formatRows="0" selectLockedCells="1"/>
  <mergeCells count="26">
    <mergeCell ref="A7:E7"/>
    <mergeCell ref="G7:H7"/>
    <mergeCell ref="A8:E8"/>
    <mergeCell ref="G8:H8"/>
    <mergeCell ref="A9:F9"/>
    <mergeCell ref="G9:H9"/>
    <mergeCell ref="A10:F10"/>
    <mergeCell ref="G10:H10"/>
    <mergeCell ref="A11:H11"/>
    <mergeCell ref="A12:B12"/>
    <mergeCell ref="C12:D12"/>
    <mergeCell ref="F12:H13"/>
    <mergeCell ref="A13:B13"/>
    <mergeCell ref="C13:D13"/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</mergeCells>
  <conditionalFormatting sqref="A8 F8">
    <cfRule type="expression" dxfId="37" priority="5">
      <formula>A8 = ""</formula>
    </cfRule>
  </conditionalFormatting>
  <conditionalFormatting sqref="A13 C13">
    <cfRule type="expression" dxfId="36" priority="8">
      <formula xml:space="preserve"> A13 = ""</formula>
    </cfRule>
  </conditionalFormatting>
  <conditionalFormatting sqref="A22">
    <cfRule type="expression" dxfId="35" priority="9">
      <formula>$G$21=$G$22</formula>
    </cfRule>
  </conditionalFormatting>
  <conditionalFormatting sqref="C16:H16">
    <cfRule type="expression" dxfId="34" priority="4">
      <formula xml:space="preserve"> C16 = ""</formula>
    </cfRule>
  </conditionalFormatting>
  <conditionalFormatting sqref="F12">
    <cfRule type="expression" dxfId="33" priority="1">
      <formula>#REF!&lt;$G$8</formula>
    </cfRule>
  </conditionalFormatting>
  <conditionalFormatting sqref="G18:G19">
    <cfRule type="expression" dxfId="32" priority="7">
      <formula>G18 = ""</formula>
    </cfRule>
  </conditionalFormatting>
  <conditionalFormatting sqref="G21:G22">
    <cfRule type="expression" dxfId="31" priority="3">
      <formula>G21 = ""</formula>
    </cfRule>
  </conditionalFormatting>
  <conditionalFormatting sqref="G27">
    <cfRule type="expression" dxfId="30" priority="2">
      <formula xml:space="preserve"> G27 = ""</formula>
    </cfRule>
  </conditionalFormatting>
  <conditionalFormatting sqref="H15">
    <cfRule type="expression" dxfId="29" priority="6">
      <formula>H15 = ""</formula>
    </cfRule>
  </conditionalFormatting>
  <pageMargins left="0.51181102362204722" right="0.51181102362204722" top="0.19636015325670497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2
&amp;"Arial,Normal"&amp;11Programme Système de gestion de l'énergie</oddHeader>
    <oddFooter>&amp;L&amp;"Arial Narrow,Normal"&amp;6Formulaire -  Demandes d'appui financier pour la performance - Année 2 -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D9D1F0F-59AF-41C3-B37C-3BF150E7D7B2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7366B-A757-4744-87FF-058A8AC1CD42}">
  <sheetPr codeName="Feuil15">
    <tabColor rgb="FF002060"/>
    <pageSetUpPr fitToPage="1"/>
  </sheetPr>
  <dimension ref="A6:L28"/>
  <sheetViews>
    <sheetView showGridLines="0" view="pageLayout" zoomScaleNormal="100" workbookViewId="0">
      <selection activeCell="F25" sqref="F25"/>
    </sheetView>
  </sheetViews>
  <sheetFormatPr defaultColWidth="11.5703125" defaultRowHeight="15" x14ac:dyDescent="0.25"/>
  <cols>
    <col min="1" max="4" width="9.7109375" customWidth="1"/>
    <col min="5" max="5" width="4.28515625" customWidth="1"/>
    <col min="6" max="6" width="19.42578125" style="2" customWidth="1"/>
    <col min="7" max="7" width="15.140625" style="2" customWidth="1"/>
    <col min="8" max="8" width="16.42578125" style="2" customWidth="1"/>
    <col min="9" max="9" width="22.140625" style="2" customWidth="1"/>
    <col min="10" max="11" width="16.85546875" customWidth="1"/>
    <col min="12" max="12" width="33.85546875" customWidth="1"/>
  </cols>
  <sheetData>
    <row r="6" spans="1:8" ht="15.75" thickBot="1" x14ac:dyDescent="0.3">
      <c r="A6" s="43" t="s">
        <v>72</v>
      </c>
      <c r="B6" s="44"/>
      <c r="C6" s="44"/>
      <c r="D6" s="44"/>
      <c r="E6" s="44"/>
      <c r="F6" s="44"/>
      <c r="G6" s="44"/>
      <c r="H6" s="44"/>
    </row>
    <row r="7" spans="1:8" ht="12" customHeight="1" x14ac:dyDescent="0.25">
      <c r="A7" s="330" t="s">
        <v>1</v>
      </c>
      <c r="B7" s="331"/>
      <c r="C7" s="331"/>
      <c r="D7" s="331"/>
      <c r="E7" s="332"/>
      <c r="F7" s="42" t="s">
        <v>71</v>
      </c>
      <c r="G7" s="443" t="s">
        <v>70</v>
      </c>
      <c r="H7" s="443"/>
    </row>
    <row r="8" spans="1:8" ht="16.5" customHeight="1" x14ac:dyDescent="0.25">
      <c r="A8" s="374">
        <f>'Demande d''admissibilité'!A5</f>
        <v>0</v>
      </c>
      <c r="B8" s="378"/>
      <c r="C8" s="378"/>
      <c r="D8" s="378"/>
      <c r="E8" s="375"/>
      <c r="F8" s="74">
        <f>'Demande d''admissibilité'!J5</f>
        <v>0</v>
      </c>
      <c r="G8" s="324">
        <f>'Onglet Énergir'!C2</f>
        <v>0</v>
      </c>
      <c r="H8" s="324"/>
    </row>
    <row r="9" spans="1:8" ht="12" customHeight="1" x14ac:dyDescent="0.25">
      <c r="A9" s="422" t="s">
        <v>112</v>
      </c>
      <c r="B9" s="431"/>
      <c r="C9" s="431"/>
      <c r="D9" s="431"/>
      <c r="E9" s="431"/>
      <c r="F9" s="432"/>
      <c r="G9" s="325" t="s">
        <v>76</v>
      </c>
      <c r="H9" s="325"/>
    </row>
    <row r="10" spans="1:8" ht="16.5" customHeight="1" x14ac:dyDescent="0.25">
      <c r="A10" s="421">
        <f>'Demande d''admissibilité'!A10</f>
        <v>0</v>
      </c>
      <c r="B10" s="421"/>
      <c r="C10" s="421"/>
      <c r="D10" s="421"/>
      <c r="E10" s="421"/>
      <c r="F10" s="421"/>
      <c r="G10" s="326">
        <f>'Onglet Énergir'!C3</f>
        <v>0</v>
      </c>
      <c r="H10" s="326"/>
    </row>
    <row r="11" spans="1:8" ht="28.5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  <c r="H11" s="345"/>
    </row>
    <row r="12" spans="1:8" ht="15" customHeight="1" x14ac:dyDescent="0.25">
      <c r="A12" s="401" t="s">
        <v>57</v>
      </c>
      <c r="B12" s="433"/>
      <c r="C12" s="401" t="s">
        <v>58</v>
      </c>
      <c r="D12" s="433"/>
      <c r="E12" s="53"/>
      <c r="F12" s="444" t="s">
        <v>205</v>
      </c>
      <c r="G12" s="445"/>
      <c r="H12" s="446"/>
    </row>
    <row r="13" spans="1:8" x14ac:dyDescent="0.25">
      <c r="A13" s="470">
        <f>IF('Perfo. - 2'!C13&gt;0,'Perfo. - 2'!C13+1,0)</f>
        <v>46607</v>
      </c>
      <c r="B13" s="470"/>
      <c r="C13" s="402">
        <f>IF(A13&gt;0,DATE(YEAR(A13)+1,MONTH(A13),DAY(A13)-1),0)</f>
        <v>46972</v>
      </c>
      <c r="D13" s="434"/>
      <c r="E13" s="53"/>
      <c r="F13" s="447"/>
      <c r="G13" s="448"/>
      <c r="H13" s="449"/>
    </row>
    <row r="14" spans="1:8" ht="36" customHeight="1" thickBot="1" x14ac:dyDescent="0.3">
      <c r="A14" s="45" t="s">
        <v>196</v>
      </c>
      <c r="B14" s="46"/>
      <c r="C14" s="46"/>
      <c r="D14" s="46"/>
      <c r="E14" s="46"/>
      <c r="F14" s="46"/>
      <c r="G14" s="46"/>
      <c r="H14" s="46"/>
    </row>
    <row r="15" spans="1:8" ht="28.5" customHeight="1" x14ac:dyDescent="0.25">
      <c r="A15" s="457" t="s">
        <v>197</v>
      </c>
      <c r="B15" s="457"/>
      <c r="C15" s="457"/>
      <c r="D15" s="457"/>
      <c r="E15" s="457"/>
      <c r="F15" s="457"/>
      <c r="G15" s="457"/>
      <c r="H15" s="22" t="s">
        <v>12</v>
      </c>
    </row>
    <row r="16" spans="1:8" x14ac:dyDescent="0.25">
      <c r="A16" s="458" t="s">
        <v>56</v>
      </c>
      <c r="B16" s="458"/>
      <c r="C16" s="404"/>
      <c r="D16" s="404"/>
      <c r="E16" s="404"/>
      <c r="F16" s="404"/>
      <c r="G16" s="404"/>
      <c r="H16" s="404"/>
    </row>
    <row r="17" spans="1:12" ht="36" customHeight="1" thickBot="1" x14ac:dyDescent="0.3">
      <c r="A17" s="267" t="s">
        <v>86</v>
      </c>
      <c r="B17" s="267"/>
      <c r="C17" s="267"/>
      <c r="D17" s="267"/>
      <c r="E17" s="267"/>
      <c r="F17" s="267"/>
      <c r="G17" s="267"/>
      <c r="H17" s="267"/>
      <c r="I17"/>
    </row>
    <row r="18" spans="1:12" ht="24" customHeight="1" x14ac:dyDescent="0.25">
      <c r="A18" s="459" t="s">
        <v>167</v>
      </c>
      <c r="B18" s="460"/>
      <c r="C18" s="460"/>
      <c r="D18" s="460"/>
      <c r="E18" s="460"/>
      <c r="F18" s="461"/>
      <c r="G18" s="54"/>
      <c r="H18" s="167" t="s">
        <v>168</v>
      </c>
      <c r="J18" s="2"/>
      <c r="K18" s="2"/>
      <c r="L18" s="2"/>
    </row>
    <row r="19" spans="1:12" ht="24" customHeight="1" x14ac:dyDescent="0.25">
      <c r="A19" s="462" t="s">
        <v>169</v>
      </c>
      <c r="B19" s="463"/>
      <c r="C19" s="463"/>
      <c r="D19" s="463"/>
      <c r="E19" s="463"/>
      <c r="F19" s="464"/>
      <c r="G19" s="57" cm="1">
        <f t="array" ref="G19">Tableau3[Appui ($/m³)]</f>
        <v>0.5</v>
      </c>
      <c r="H19" s="168" t="s">
        <v>170</v>
      </c>
      <c r="J19" s="2"/>
      <c r="K19" s="2"/>
      <c r="L19" s="2"/>
    </row>
    <row r="20" spans="1:12" ht="24" customHeight="1" x14ac:dyDescent="0.25">
      <c r="A20" s="469" t="s">
        <v>126</v>
      </c>
      <c r="B20" s="469"/>
      <c r="C20" s="469"/>
      <c r="D20" s="469"/>
      <c r="E20" s="469"/>
      <c r="F20" s="469"/>
      <c r="G20" s="56" cm="1">
        <f t="array" ref="G20">IF(H15="Non",MIN(G18*G19,Tableau3[Maximum]-'Perfo. - 2'!G21),0)</f>
        <v>0</v>
      </c>
      <c r="H20" s="55" t="s">
        <v>69</v>
      </c>
      <c r="J20" s="2"/>
      <c r="K20" s="2"/>
      <c r="L20" s="2"/>
    </row>
    <row r="21" spans="1:12" ht="24" customHeight="1" x14ac:dyDescent="0.25">
      <c r="A21" s="465" t="s">
        <v>127</v>
      </c>
      <c r="B21" s="466"/>
      <c r="C21" s="466"/>
      <c r="D21" s="466"/>
      <c r="E21" s="466"/>
      <c r="F21" s="467"/>
      <c r="G21" s="58">
        <f>G20+'Perfo. - 2'!G21</f>
        <v>0</v>
      </c>
      <c r="H21" s="59" t="s">
        <v>69</v>
      </c>
      <c r="J21" s="2"/>
      <c r="K21" s="2"/>
      <c r="L21" s="2"/>
    </row>
    <row r="22" spans="1:12" ht="24" customHeight="1" x14ac:dyDescent="0.25">
      <c r="A22" s="468" t="s">
        <v>89</v>
      </c>
      <c r="B22" s="468"/>
      <c r="C22" s="468"/>
      <c r="D22" s="468"/>
      <c r="E22" s="468"/>
      <c r="F22" s="468"/>
      <c r="G22" s="61" t="e">
        <f>_xlfn.XLOOKUP(tarif,#REF!,Tableau3[Maximum])</f>
        <v>#NAME?</v>
      </c>
      <c r="H22" s="60"/>
      <c r="J22" s="2"/>
      <c r="K22" s="2"/>
      <c r="L22" s="2"/>
    </row>
    <row r="23" spans="1:12" x14ac:dyDescent="0.25">
      <c r="A23" s="28"/>
      <c r="C23" s="28"/>
      <c r="D23" s="28"/>
      <c r="E23" s="28"/>
      <c r="F23" s="35"/>
      <c r="G23" s="35"/>
      <c r="H23" s="35"/>
      <c r="J23" s="2"/>
      <c r="K23" s="2"/>
      <c r="L23" s="2"/>
    </row>
    <row r="24" spans="1:12" x14ac:dyDescent="0.25">
      <c r="A24" s="1"/>
      <c r="J24" s="2"/>
      <c r="K24" s="2"/>
      <c r="L24" s="2"/>
    </row>
    <row r="25" spans="1:12" ht="15.75" thickBot="1" x14ac:dyDescent="0.3">
      <c r="A25" s="1"/>
      <c r="G25" s="452" t="s">
        <v>77</v>
      </c>
      <c r="H25" s="452"/>
    </row>
    <row r="26" spans="1:12" ht="14.45" customHeight="1" x14ac:dyDescent="0.25">
      <c r="A26" s="1"/>
      <c r="G26" s="472" t="s">
        <v>104</v>
      </c>
      <c r="H26" s="472"/>
    </row>
    <row r="27" spans="1:12" ht="21.6" customHeight="1" x14ac:dyDescent="0.25">
      <c r="A27" s="1"/>
      <c r="G27" s="471" t="s">
        <v>122</v>
      </c>
      <c r="H27" s="471"/>
    </row>
    <row r="28" spans="1:12" x14ac:dyDescent="0.25">
      <c r="A28" s="1"/>
    </row>
  </sheetData>
  <sheetProtection algorithmName="SHA-512" hashValue="2TYsS67vD29MtTzgKnGQHItYnQjkWtyKqWI3uMi/5VSXxvs5kIuN/nCOK32dtdZMv8fwXxxkr9SHJn4L9SjUrg==" saltValue="MZ9G2UlMgRe1DEN/rWWXiw==" spinCount="100000" sheet="1" formatRows="0" selectLockedCells="1"/>
  <mergeCells count="26">
    <mergeCell ref="A7:E7"/>
    <mergeCell ref="G7:H7"/>
    <mergeCell ref="A8:E8"/>
    <mergeCell ref="G8:H8"/>
    <mergeCell ref="A9:F9"/>
    <mergeCell ref="G9:H9"/>
    <mergeCell ref="A10:F10"/>
    <mergeCell ref="G10:H10"/>
    <mergeCell ref="A11:H11"/>
    <mergeCell ref="A12:B12"/>
    <mergeCell ref="C12:D12"/>
    <mergeCell ref="F12:H13"/>
    <mergeCell ref="A13:B13"/>
    <mergeCell ref="C13:D13"/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</mergeCells>
  <conditionalFormatting sqref="A8 F8">
    <cfRule type="expression" dxfId="28" priority="9">
      <formula>A8 = ""</formula>
    </cfRule>
  </conditionalFormatting>
  <conditionalFormatting sqref="A13">
    <cfRule type="expression" dxfId="27" priority="3">
      <formula xml:space="preserve"> A13 = ""</formula>
    </cfRule>
  </conditionalFormatting>
  <conditionalFormatting sqref="A22">
    <cfRule type="expression" dxfId="26" priority="13">
      <formula>$G$21=$G$22</formula>
    </cfRule>
  </conditionalFormatting>
  <conditionalFormatting sqref="C13">
    <cfRule type="expression" dxfId="25" priority="4">
      <formula xml:space="preserve"> C13 = ""</formula>
    </cfRule>
  </conditionalFormatting>
  <conditionalFormatting sqref="C16:H16">
    <cfRule type="expression" dxfId="24" priority="8">
      <formula xml:space="preserve"> C16 = ""</formula>
    </cfRule>
  </conditionalFormatting>
  <conditionalFormatting sqref="F12">
    <cfRule type="expression" dxfId="23" priority="1">
      <formula>#REF!&lt;$G$8</formula>
    </cfRule>
  </conditionalFormatting>
  <conditionalFormatting sqref="G18:G19">
    <cfRule type="expression" dxfId="22" priority="11">
      <formula>G18 = ""</formula>
    </cfRule>
  </conditionalFormatting>
  <conditionalFormatting sqref="G21:G22">
    <cfRule type="expression" dxfId="21" priority="2">
      <formula>G21 = ""</formula>
    </cfRule>
  </conditionalFormatting>
  <conditionalFormatting sqref="G27">
    <cfRule type="expression" dxfId="20" priority="6">
      <formula xml:space="preserve"> G27 = ""</formula>
    </cfRule>
  </conditionalFormatting>
  <conditionalFormatting sqref="H15">
    <cfRule type="expression" dxfId="19" priority="10">
      <formula>H15 = ""</formula>
    </cfRule>
  </conditionalFormatting>
  <pageMargins left="0.51181102362204722" right="0.51181102362204722" top="0.18199233716475097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3
&amp;"Arial,Normal"&amp;11Programme Système de gestion de l'énergie</oddHeader>
    <oddFooter>&amp;L&amp;"Arial Narrow,Normal"&amp;6Formulaire -  Demandes d'appui financier pour la performance - Année 3 -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5C1604AA-09A7-442F-AD03-C020845F6FE1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3C9D8-40BE-4A4E-9253-F3883D5291F0}">
  <sheetPr codeName="Feuil16">
    <tabColor rgb="FF002060"/>
    <pageSetUpPr fitToPage="1"/>
  </sheetPr>
  <dimension ref="A6:L28"/>
  <sheetViews>
    <sheetView showGridLines="0" view="pageLayout" zoomScaleNormal="100" workbookViewId="0">
      <selection activeCell="D27" sqref="D27"/>
    </sheetView>
  </sheetViews>
  <sheetFormatPr defaultColWidth="11.5703125" defaultRowHeight="15" x14ac:dyDescent="0.25"/>
  <cols>
    <col min="1" max="4" width="9.7109375" customWidth="1"/>
    <col min="5" max="5" width="4.28515625" customWidth="1"/>
    <col min="6" max="6" width="19.42578125" style="2" customWidth="1"/>
    <col min="7" max="7" width="15.7109375" style="2" customWidth="1"/>
    <col min="8" max="8" width="16.42578125" style="2" customWidth="1"/>
    <col min="9" max="9" width="22.140625" style="2" customWidth="1"/>
    <col min="10" max="11" width="16.85546875" customWidth="1"/>
    <col min="12" max="12" width="33.85546875" customWidth="1"/>
  </cols>
  <sheetData>
    <row r="6" spans="1:8" ht="15.75" thickBot="1" x14ac:dyDescent="0.3">
      <c r="A6" s="43" t="s">
        <v>72</v>
      </c>
      <c r="B6" s="44"/>
      <c r="C6" s="44"/>
      <c r="D6" s="44"/>
      <c r="E6" s="44"/>
      <c r="F6" s="44"/>
      <c r="G6" s="44"/>
      <c r="H6" s="44"/>
    </row>
    <row r="7" spans="1:8" ht="12" customHeight="1" x14ac:dyDescent="0.25">
      <c r="A7" s="330" t="s">
        <v>1</v>
      </c>
      <c r="B7" s="331"/>
      <c r="C7" s="331"/>
      <c r="D7" s="331"/>
      <c r="E7" s="332"/>
      <c r="F7" s="42" t="s">
        <v>71</v>
      </c>
      <c r="G7" s="443" t="s">
        <v>70</v>
      </c>
      <c r="H7" s="443"/>
    </row>
    <row r="8" spans="1:8" ht="16.5" customHeight="1" x14ac:dyDescent="0.25">
      <c r="A8" s="374">
        <f>'Demande d''admissibilité'!A5</f>
        <v>0</v>
      </c>
      <c r="B8" s="378"/>
      <c r="C8" s="378"/>
      <c r="D8" s="378"/>
      <c r="E8" s="375"/>
      <c r="F8" s="74">
        <f>'Demande d''admissibilité'!J5</f>
        <v>0</v>
      </c>
      <c r="G8" s="324">
        <f>'Onglet Énergir'!C2</f>
        <v>0</v>
      </c>
      <c r="H8" s="324"/>
    </row>
    <row r="9" spans="1:8" ht="12" customHeight="1" x14ac:dyDescent="0.25">
      <c r="A9" s="422" t="s">
        <v>112</v>
      </c>
      <c r="B9" s="431"/>
      <c r="C9" s="431"/>
      <c r="D9" s="431"/>
      <c r="E9" s="431"/>
      <c r="F9" s="432"/>
      <c r="G9" s="325" t="s">
        <v>76</v>
      </c>
      <c r="H9" s="325"/>
    </row>
    <row r="10" spans="1:8" ht="16.5" customHeight="1" x14ac:dyDescent="0.25">
      <c r="A10" s="421">
        <f>'Demande d''admissibilité'!A10</f>
        <v>0</v>
      </c>
      <c r="B10" s="421"/>
      <c r="C10" s="421"/>
      <c r="D10" s="421"/>
      <c r="E10" s="421"/>
      <c r="F10" s="421"/>
      <c r="G10" s="326">
        <f>'Onglet Énergir'!C3</f>
        <v>0</v>
      </c>
      <c r="H10" s="326"/>
    </row>
    <row r="11" spans="1:8" ht="28.5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  <c r="H11" s="345"/>
    </row>
    <row r="12" spans="1:8" ht="15" customHeight="1" x14ac:dyDescent="0.25">
      <c r="A12" s="401" t="s">
        <v>57</v>
      </c>
      <c r="B12" s="433"/>
      <c r="C12" s="401" t="s">
        <v>58</v>
      </c>
      <c r="D12" s="433"/>
      <c r="E12" s="53"/>
      <c r="F12" s="444" t="s">
        <v>205</v>
      </c>
      <c r="G12" s="445"/>
      <c r="H12" s="446"/>
    </row>
    <row r="13" spans="1:8" x14ac:dyDescent="0.25">
      <c r="A13" s="470">
        <f>IF('Perfo. - 3'!C13&gt;0,'Perfo. - 3'!C13+1,0)</f>
        <v>46973</v>
      </c>
      <c r="B13" s="470"/>
      <c r="C13" s="402">
        <f>IF(A13&gt;0,DATE(YEAR(A13)+1,MONTH(A13),DAY(A13)-1),0)</f>
        <v>47337</v>
      </c>
      <c r="D13" s="434"/>
      <c r="E13" s="53"/>
      <c r="F13" s="447"/>
      <c r="G13" s="448"/>
      <c r="H13" s="449"/>
    </row>
    <row r="14" spans="1:8" ht="36" customHeight="1" thickBot="1" x14ac:dyDescent="0.3">
      <c r="A14" s="45" t="s">
        <v>196</v>
      </c>
      <c r="B14" s="46"/>
      <c r="C14" s="46"/>
      <c r="D14" s="46"/>
      <c r="E14" s="46"/>
      <c r="F14" s="46"/>
      <c r="G14" s="46"/>
      <c r="H14" s="46"/>
    </row>
    <row r="15" spans="1:8" ht="28.5" customHeight="1" x14ac:dyDescent="0.25">
      <c r="A15" s="457" t="s">
        <v>197</v>
      </c>
      <c r="B15" s="457"/>
      <c r="C15" s="457"/>
      <c r="D15" s="457"/>
      <c r="E15" s="457"/>
      <c r="F15" s="457"/>
      <c r="G15" s="457"/>
      <c r="H15" s="22" t="s">
        <v>12</v>
      </c>
    </row>
    <row r="16" spans="1:8" x14ac:dyDescent="0.25">
      <c r="A16" s="458" t="s">
        <v>56</v>
      </c>
      <c r="B16" s="458"/>
      <c r="C16" s="404"/>
      <c r="D16" s="404"/>
      <c r="E16" s="404"/>
      <c r="F16" s="404"/>
      <c r="G16" s="404"/>
      <c r="H16" s="404"/>
    </row>
    <row r="17" spans="1:12" ht="36" customHeight="1" thickBot="1" x14ac:dyDescent="0.3">
      <c r="A17" s="267" t="s">
        <v>86</v>
      </c>
      <c r="B17" s="267"/>
      <c r="C17" s="267"/>
      <c r="D17" s="267"/>
      <c r="E17" s="267"/>
      <c r="F17" s="267"/>
      <c r="G17" s="267"/>
      <c r="H17" s="267"/>
      <c r="I17"/>
    </row>
    <row r="18" spans="1:12" ht="24" customHeight="1" x14ac:dyDescent="0.25">
      <c r="A18" s="459" t="s">
        <v>167</v>
      </c>
      <c r="B18" s="460"/>
      <c r="C18" s="460"/>
      <c r="D18" s="460"/>
      <c r="E18" s="460"/>
      <c r="F18" s="461"/>
      <c r="G18" s="54"/>
      <c r="H18" s="167" t="s">
        <v>168</v>
      </c>
      <c r="J18" s="2"/>
      <c r="K18" s="2"/>
      <c r="L18" s="2"/>
    </row>
    <row r="19" spans="1:12" ht="24" customHeight="1" x14ac:dyDescent="0.25">
      <c r="A19" s="462" t="s">
        <v>169</v>
      </c>
      <c r="B19" s="463"/>
      <c r="C19" s="463"/>
      <c r="D19" s="463"/>
      <c r="E19" s="463"/>
      <c r="F19" s="464"/>
      <c r="G19" s="57" cm="1">
        <f t="array" ref="G19">Tableau3[Appui ($/m³)]</f>
        <v>0.5</v>
      </c>
      <c r="H19" s="168" t="s">
        <v>170</v>
      </c>
      <c r="J19" s="2"/>
      <c r="K19" s="2"/>
      <c r="L19" s="2"/>
    </row>
    <row r="20" spans="1:12" ht="24" customHeight="1" x14ac:dyDescent="0.25">
      <c r="A20" s="469" t="s">
        <v>126</v>
      </c>
      <c r="B20" s="469"/>
      <c r="C20" s="469"/>
      <c r="D20" s="469"/>
      <c r="E20" s="469"/>
      <c r="F20" s="469"/>
      <c r="G20" s="56" cm="1">
        <f t="array" ref="G20">IF(H15="Non",MIN(G18*G19,Tableau3[Maximum]-'Perfo. - 3'!G21),0)</f>
        <v>0</v>
      </c>
      <c r="H20" s="55" t="s">
        <v>69</v>
      </c>
      <c r="J20" s="2"/>
      <c r="K20" s="2"/>
      <c r="L20" s="2"/>
    </row>
    <row r="21" spans="1:12" ht="24" customHeight="1" x14ac:dyDescent="0.25">
      <c r="A21" s="465" t="s">
        <v>127</v>
      </c>
      <c r="B21" s="466"/>
      <c r="C21" s="466"/>
      <c r="D21" s="466"/>
      <c r="E21" s="466"/>
      <c r="F21" s="467"/>
      <c r="G21" s="58">
        <f>G20+'Perfo. - 3'!G21</f>
        <v>0</v>
      </c>
      <c r="H21" s="59" t="s">
        <v>69</v>
      </c>
      <c r="J21" s="2"/>
      <c r="K21" s="2"/>
      <c r="L21" s="2"/>
    </row>
    <row r="22" spans="1:12" ht="24" customHeight="1" x14ac:dyDescent="0.25">
      <c r="A22" s="468" t="s">
        <v>89</v>
      </c>
      <c r="B22" s="468"/>
      <c r="C22" s="468"/>
      <c r="D22" s="468"/>
      <c r="E22" s="468"/>
      <c r="F22" s="468"/>
      <c r="G22" s="61" t="e">
        <f>_xlfn.XLOOKUP(tarif,#REF!,Tableau3[Maximum])</f>
        <v>#NAME?</v>
      </c>
      <c r="H22" s="60"/>
      <c r="J22" s="2"/>
      <c r="K22" s="2"/>
      <c r="L22" s="2"/>
    </row>
    <row r="23" spans="1:12" x14ac:dyDescent="0.25">
      <c r="A23" s="28"/>
      <c r="C23" s="28"/>
      <c r="D23" s="28"/>
      <c r="E23" s="28"/>
      <c r="F23" s="35"/>
      <c r="G23" s="35"/>
      <c r="H23" s="35"/>
      <c r="J23" s="2"/>
      <c r="K23" s="2"/>
      <c r="L23" s="2"/>
    </row>
    <row r="24" spans="1:12" x14ac:dyDescent="0.25">
      <c r="A24" s="1"/>
      <c r="J24" s="2"/>
      <c r="K24" s="2"/>
      <c r="L24" s="2"/>
    </row>
    <row r="25" spans="1:12" ht="15.75" thickBot="1" x14ac:dyDescent="0.3">
      <c r="A25" s="1"/>
      <c r="G25" s="452" t="s">
        <v>77</v>
      </c>
      <c r="H25" s="452"/>
    </row>
    <row r="26" spans="1:12" ht="14.45" customHeight="1" x14ac:dyDescent="0.25">
      <c r="A26" s="1"/>
      <c r="G26" s="472" t="s">
        <v>105</v>
      </c>
      <c r="H26" s="472"/>
    </row>
    <row r="27" spans="1:12" ht="21.6" customHeight="1" x14ac:dyDescent="0.25">
      <c r="A27" s="1"/>
      <c r="G27" s="471" t="s">
        <v>123</v>
      </c>
      <c r="H27" s="471"/>
    </row>
    <row r="28" spans="1:12" x14ac:dyDescent="0.25">
      <c r="A28" s="1"/>
    </row>
  </sheetData>
  <sheetProtection algorithmName="SHA-512" hashValue="0qoUEYJjG9JFR9iLnTdesrPiB/PH6UpqZ+K1p41JSYuIj/jRkL1JzlAqQT8nV9HH3X7goKRgIzz0iCF6ZzrPBw==" saltValue="DuSmqofWscZappchNepruA==" spinCount="100000" sheet="1" formatRows="0" selectLockedCells="1"/>
  <mergeCells count="26">
    <mergeCell ref="A7:E7"/>
    <mergeCell ref="G7:H7"/>
    <mergeCell ref="A8:E8"/>
    <mergeCell ref="G8:H8"/>
    <mergeCell ref="A9:F9"/>
    <mergeCell ref="G9:H9"/>
    <mergeCell ref="A10:F10"/>
    <mergeCell ref="G10:H10"/>
    <mergeCell ref="A11:H11"/>
    <mergeCell ref="A12:B12"/>
    <mergeCell ref="C12:D12"/>
    <mergeCell ref="F12:H13"/>
    <mergeCell ref="A13:B13"/>
    <mergeCell ref="C13:D13"/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</mergeCells>
  <conditionalFormatting sqref="A8 F8">
    <cfRule type="expression" dxfId="18" priority="9">
      <formula>A8 = ""</formula>
    </cfRule>
  </conditionalFormatting>
  <conditionalFormatting sqref="A13">
    <cfRule type="expression" dxfId="17" priority="3">
      <formula xml:space="preserve"> A13 = ""</formula>
    </cfRule>
  </conditionalFormatting>
  <conditionalFormatting sqref="A22">
    <cfRule type="expression" dxfId="16" priority="13">
      <formula>$G$21=$G$22</formula>
    </cfRule>
  </conditionalFormatting>
  <conditionalFormatting sqref="C13">
    <cfRule type="expression" dxfId="15" priority="4">
      <formula xml:space="preserve"> C13 = ""</formula>
    </cfRule>
  </conditionalFormatting>
  <conditionalFormatting sqref="C16:H16">
    <cfRule type="expression" dxfId="14" priority="8">
      <formula xml:space="preserve"> C16 = ""</formula>
    </cfRule>
  </conditionalFormatting>
  <conditionalFormatting sqref="F12">
    <cfRule type="expression" dxfId="13" priority="1">
      <formula>#REF!&lt;$G$8</formula>
    </cfRule>
  </conditionalFormatting>
  <conditionalFormatting sqref="G18:G19">
    <cfRule type="expression" dxfId="12" priority="11">
      <formula>G18 = ""</formula>
    </cfRule>
  </conditionalFormatting>
  <conditionalFormatting sqref="G21:G22">
    <cfRule type="expression" dxfId="11" priority="2">
      <formula>G21 = ""</formula>
    </cfRule>
  </conditionalFormatting>
  <conditionalFormatting sqref="G27">
    <cfRule type="expression" dxfId="10" priority="6">
      <formula xml:space="preserve"> G27 = ""</formula>
    </cfRule>
  </conditionalFormatting>
  <conditionalFormatting sqref="H15">
    <cfRule type="expression" dxfId="9" priority="10">
      <formula>H15 = ""</formula>
    </cfRule>
  </conditionalFormatting>
  <pageMargins left="0.51181102362204722" right="0.51181102362204722" top="0.20231846019247593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4
&amp;"Arial,Normal"&amp;11Programme Système de gestion de l'énergie</oddHeader>
    <oddFooter>&amp;L&amp;"Arial Narrow,Normal"&amp;6Formulaire -  Demandes d'appui financier pour la performance - Année 4 -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1A78DEB5-CB44-4B66-BCE8-79E2C9BE792C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85506-21C1-4C43-9F1E-AC3E55E0872B}">
  <sheetPr codeName="Feuil17">
    <tabColor rgb="FF002060"/>
    <pageSetUpPr fitToPage="1"/>
  </sheetPr>
  <dimension ref="A6:L28"/>
  <sheetViews>
    <sheetView showGridLines="0" view="pageLayout" zoomScaleNormal="100" workbookViewId="0">
      <selection activeCell="F30" sqref="F30"/>
    </sheetView>
  </sheetViews>
  <sheetFormatPr defaultColWidth="11.5703125" defaultRowHeight="15" x14ac:dyDescent="0.25"/>
  <cols>
    <col min="1" max="4" width="9.7109375" customWidth="1"/>
    <col min="5" max="5" width="4.28515625" customWidth="1"/>
    <col min="6" max="6" width="19.42578125" style="2" customWidth="1"/>
    <col min="7" max="7" width="14.85546875" style="2" customWidth="1"/>
    <col min="8" max="8" width="16.42578125" style="2" customWidth="1"/>
    <col min="9" max="9" width="22.140625" style="2" customWidth="1"/>
    <col min="10" max="11" width="16.85546875" customWidth="1"/>
    <col min="12" max="12" width="33.85546875" customWidth="1"/>
  </cols>
  <sheetData>
    <row r="6" spans="1:8" ht="15.75" thickBot="1" x14ac:dyDescent="0.3">
      <c r="A6" s="43" t="s">
        <v>72</v>
      </c>
      <c r="B6" s="44"/>
      <c r="C6" s="44"/>
      <c r="D6" s="44"/>
      <c r="E6" s="44"/>
      <c r="F6" s="44"/>
      <c r="G6" s="44"/>
      <c r="H6" s="44"/>
    </row>
    <row r="7" spans="1:8" ht="12" customHeight="1" x14ac:dyDescent="0.25">
      <c r="A7" s="330" t="s">
        <v>1</v>
      </c>
      <c r="B7" s="331"/>
      <c r="C7" s="331"/>
      <c r="D7" s="331"/>
      <c r="E7" s="332"/>
      <c r="F7" s="42" t="s">
        <v>71</v>
      </c>
      <c r="G7" s="443" t="s">
        <v>70</v>
      </c>
      <c r="H7" s="443"/>
    </row>
    <row r="8" spans="1:8" ht="16.5" customHeight="1" x14ac:dyDescent="0.25">
      <c r="A8" s="374">
        <f>'Demande d''admissibilité'!A5</f>
        <v>0</v>
      </c>
      <c r="B8" s="378"/>
      <c r="C8" s="378"/>
      <c r="D8" s="378"/>
      <c r="E8" s="375"/>
      <c r="F8" s="74">
        <f>'Demande d''admissibilité'!J5</f>
        <v>0</v>
      </c>
      <c r="G8" s="324">
        <f>'Onglet Énergir'!C2</f>
        <v>0</v>
      </c>
      <c r="H8" s="324"/>
    </row>
    <row r="9" spans="1:8" ht="12" customHeight="1" x14ac:dyDescent="0.25">
      <c r="A9" s="422" t="s">
        <v>112</v>
      </c>
      <c r="B9" s="431"/>
      <c r="C9" s="431"/>
      <c r="D9" s="431"/>
      <c r="E9" s="431"/>
      <c r="F9" s="432"/>
      <c r="G9" s="325" t="s">
        <v>76</v>
      </c>
      <c r="H9" s="325"/>
    </row>
    <row r="10" spans="1:8" ht="16.5" customHeight="1" x14ac:dyDescent="0.25">
      <c r="A10" s="421">
        <f>'Demande d''admissibilité'!A10</f>
        <v>0</v>
      </c>
      <c r="B10" s="421"/>
      <c r="C10" s="421"/>
      <c r="D10" s="421"/>
      <c r="E10" s="421"/>
      <c r="F10" s="421"/>
      <c r="G10" s="326">
        <f>'Onglet Énergir'!C3</f>
        <v>0</v>
      </c>
      <c r="H10" s="326"/>
    </row>
    <row r="11" spans="1:8" ht="28.5" customHeight="1" thickBot="1" x14ac:dyDescent="0.3">
      <c r="A11" s="345" t="s">
        <v>206</v>
      </c>
      <c r="B11" s="345"/>
      <c r="C11" s="345"/>
      <c r="D11" s="345"/>
      <c r="E11" s="345"/>
      <c r="F11" s="345"/>
      <c r="G11" s="345"/>
      <c r="H11" s="345"/>
    </row>
    <row r="12" spans="1:8" ht="15" customHeight="1" x14ac:dyDescent="0.25">
      <c r="A12" s="401" t="s">
        <v>57</v>
      </c>
      <c r="B12" s="433"/>
      <c r="C12" s="401" t="s">
        <v>58</v>
      </c>
      <c r="D12" s="433"/>
      <c r="E12" s="53"/>
      <c r="F12" s="444" t="s">
        <v>205</v>
      </c>
      <c r="G12" s="445"/>
      <c r="H12" s="446"/>
    </row>
    <row r="13" spans="1:8" x14ac:dyDescent="0.25">
      <c r="A13" s="470">
        <f>IF('Perfo. - 4'!C13&gt;0,'Perfo. - 4'!C13+1,0)</f>
        <v>47338</v>
      </c>
      <c r="B13" s="470"/>
      <c r="C13" s="402">
        <f>IF(A13&gt;0,DATE(YEAR(A13)+1,MONTH(A13),DAY(A13)-1),0)</f>
        <v>47702</v>
      </c>
      <c r="D13" s="434"/>
      <c r="E13" s="53"/>
      <c r="F13" s="447"/>
      <c r="G13" s="448"/>
      <c r="H13" s="449"/>
    </row>
    <row r="14" spans="1:8" ht="36" customHeight="1" thickBot="1" x14ac:dyDescent="0.3">
      <c r="A14" s="45" t="s">
        <v>196</v>
      </c>
      <c r="B14" s="46"/>
      <c r="C14" s="46"/>
      <c r="D14" s="46"/>
      <c r="E14" s="46"/>
      <c r="F14" s="46"/>
      <c r="G14" s="46"/>
      <c r="H14" s="46"/>
    </row>
    <row r="15" spans="1:8" ht="28.5" customHeight="1" x14ac:dyDescent="0.25">
      <c r="A15" s="457" t="s">
        <v>197</v>
      </c>
      <c r="B15" s="457"/>
      <c r="C15" s="457"/>
      <c r="D15" s="457"/>
      <c r="E15" s="457"/>
      <c r="F15" s="457"/>
      <c r="G15" s="457"/>
      <c r="H15" s="22" t="s">
        <v>12</v>
      </c>
    </row>
    <row r="16" spans="1:8" x14ac:dyDescent="0.25">
      <c r="A16" s="458" t="s">
        <v>56</v>
      </c>
      <c r="B16" s="458"/>
      <c r="C16" s="404"/>
      <c r="D16" s="404"/>
      <c r="E16" s="404"/>
      <c r="F16" s="404"/>
      <c r="G16" s="404"/>
      <c r="H16" s="404"/>
    </row>
    <row r="17" spans="1:12" ht="36" customHeight="1" thickBot="1" x14ac:dyDescent="0.3">
      <c r="A17" s="267" t="s">
        <v>86</v>
      </c>
      <c r="B17" s="267"/>
      <c r="C17" s="267"/>
      <c r="D17" s="267"/>
      <c r="E17" s="267"/>
      <c r="F17" s="267"/>
      <c r="G17" s="267"/>
      <c r="H17" s="267"/>
      <c r="I17"/>
    </row>
    <row r="18" spans="1:12" ht="24" customHeight="1" x14ac:dyDescent="0.25">
      <c r="A18" s="459" t="s">
        <v>167</v>
      </c>
      <c r="B18" s="460"/>
      <c r="C18" s="460"/>
      <c r="D18" s="460"/>
      <c r="E18" s="460"/>
      <c r="F18" s="461"/>
      <c r="G18" s="54"/>
      <c r="H18" s="167" t="s">
        <v>168</v>
      </c>
      <c r="J18" s="2"/>
      <c r="K18" s="2"/>
      <c r="L18" s="2"/>
    </row>
    <row r="19" spans="1:12" ht="24" customHeight="1" x14ac:dyDescent="0.25">
      <c r="A19" s="462" t="s">
        <v>169</v>
      </c>
      <c r="B19" s="463"/>
      <c r="C19" s="463"/>
      <c r="D19" s="463"/>
      <c r="E19" s="463"/>
      <c r="F19" s="464"/>
      <c r="G19" s="57" cm="1">
        <f t="array" ref="G19">Tableau3[Appui ($/m³)]</f>
        <v>0.5</v>
      </c>
      <c r="H19" s="168" t="s">
        <v>170</v>
      </c>
      <c r="J19" s="2"/>
      <c r="K19" s="2"/>
      <c r="L19" s="2"/>
    </row>
    <row r="20" spans="1:12" ht="24" customHeight="1" x14ac:dyDescent="0.25">
      <c r="A20" s="469" t="s">
        <v>126</v>
      </c>
      <c r="B20" s="469"/>
      <c r="C20" s="469"/>
      <c r="D20" s="469"/>
      <c r="E20" s="469"/>
      <c r="F20" s="469"/>
      <c r="G20" s="56" cm="1">
        <f t="array" ref="G20">IF(H15="Non",MIN(G18*G19,Tableau3[Maximum]-'Perfo. - 4'!G21),0)</f>
        <v>0</v>
      </c>
      <c r="H20" s="55" t="s">
        <v>69</v>
      </c>
      <c r="J20" s="2"/>
      <c r="K20" s="2"/>
      <c r="L20" s="2"/>
    </row>
    <row r="21" spans="1:12" ht="24" customHeight="1" x14ac:dyDescent="0.25">
      <c r="A21" s="465" t="s">
        <v>127</v>
      </c>
      <c r="B21" s="466"/>
      <c r="C21" s="466"/>
      <c r="D21" s="466"/>
      <c r="E21" s="466"/>
      <c r="F21" s="467"/>
      <c r="G21" s="58">
        <f>G20+'Perfo. - 4'!G21</f>
        <v>0</v>
      </c>
      <c r="H21" s="59" t="s">
        <v>69</v>
      </c>
      <c r="J21" s="2"/>
      <c r="K21" s="2"/>
      <c r="L21" s="2"/>
    </row>
    <row r="22" spans="1:12" ht="24" customHeight="1" x14ac:dyDescent="0.25">
      <c r="A22" s="468" t="s">
        <v>89</v>
      </c>
      <c r="B22" s="468"/>
      <c r="C22" s="468"/>
      <c r="D22" s="468"/>
      <c r="E22" s="468"/>
      <c r="F22" s="468"/>
      <c r="G22" s="61" t="e">
        <f>_xlfn.XLOOKUP(tarif,#REF!,Tableau3[Maximum])</f>
        <v>#NAME?</v>
      </c>
      <c r="H22" s="60"/>
      <c r="J22" s="2"/>
      <c r="K22" s="2"/>
      <c r="L22" s="2"/>
    </row>
    <row r="23" spans="1:12" x14ac:dyDescent="0.25">
      <c r="A23" s="28"/>
      <c r="C23" s="28"/>
      <c r="D23" s="28"/>
      <c r="E23" s="28"/>
      <c r="F23" s="35"/>
      <c r="G23" s="35"/>
      <c r="H23" s="35"/>
      <c r="J23" s="2"/>
      <c r="K23" s="2"/>
      <c r="L23" s="2"/>
    </row>
    <row r="24" spans="1:12" x14ac:dyDescent="0.25">
      <c r="A24" s="1"/>
      <c r="J24" s="2"/>
      <c r="K24" s="2"/>
      <c r="L24" s="2"/>
    </row>
    <row r="25" spans="1:12" ht="15.75" thickBot="1" x14ac:dyDescent="0.3">
      <c r="A25" s="1"/>
      <c r="G25" s="452" t="s">
        <v>77</v>
      </c>
      <c r="H25" s="452"/>
    </row>
    <row r="26" spans="1:12" ht="14.45" customHeight="1" x14ac:dyDescent="0.25">
      <c r="A26" s="1"/>
      <c r="G26" s="472" t="s">
        <v>106</v>
      </c>
      <c r="H26" s="472"/>
    </row>
    <row r="27" spans="1:12" ht="21.6" customHeight="1" x14ac:dyDescent="0.25">
      <c r="A27" s="1"/>
      <c r="G27" s="471" t="s">
        <v>124</v>
      </c>
      <c r="H27" s="471"/>
    </row>
    <row r="28" spans="1:12" x14ac:dyDescent="0.25">
      <c r="A28" s="1"/>
    </row>
  </sheetData>
  <sheetProtection algorithmName="SHA-512" hashValue="xUFkhyw+8ejge8dgeBTdvD7T3tPb8ppkkkw2IgPInvfGEXVxEGo3v8VBmektfO/yie/x/ghkvUlt0REuyLqw0A==" saltValue="qNMBd+dB57KPlHFS9JG9Og==" spinCount="100000" sheet="1" formatRows="0" selectLockedCells="1"/>
  <mergeCells count="26">
    <mergeCell ref="A7:E7"/>
    <mergeCell ref="G7:H7"/>
    <mergeCell ref="A8:E8"/>
    <mergeCell ref="G8:H8"/>
    <mergeCell ref="A9:F9"/>
    <mergeCell ref="G9:H9"/>
    <mergeCell ref="A10:F10"/>
    <mergeCell ref="G10:H10"/>
    <mergeCell ref="A11:H11"/>
    <mergeCell ref="A12:B12"/>
    <mergeCell ref="C12:D12"/>
    <mergeCell ref="F12:H13"/>
    <mergeCell ref="A13:B13"/>
    <mergeCell ref="C13:D13"/>
    <mergeCell ref="G27:H27"/>
    <mergeCell ref="A15:G15"/>
    <mergeCell ref="A16:B16"/>
    <mergeCell ref="C16:H16"/>
    <mergeCell ref="A17:H17"/>
    <mergeCell ref="A18:F18"/>
    <mergeCell ref="A19:F19"/>
    <mergeCell ref="A20:F20"/>
    <mergeCell ref="A21:F21"/>
    <mergeCell ref="A22:F22"/>
    <mergeCell ref="G25:H25"/>
    <mergeCell ref="G26:H26"/>
  </mergeCells>
  <conditionalFormatting sqref="A8 F8">
    <cfRule type="expression" dxfId="8" priority="8">
      <formula>A8 = ""</formula>
    </cfRule>
  </conditionalFormatting>
  <conditionalFormatting sqref="A13 C13">
    <cfRule type="expression" dxfId="7" priority="3">
      <formula xml:space="preserve"> A13 = ""</formula>
    </cfRule>
  </conditionalFormatting>
  <conditionalFormatting sqref="A22">
    <cfRule type="expression" dxfId="6" priority="12">
      <formula>$G$21=$G$22</formula>
    </cfRule>
  </conditionalFormatting>
  <conditionalFormatting sqref="C16:H16">
    <cfRule type="expression" dxfId="5" priority="7">
      <formula xml:space="preserve"> C16 = ""</formula>
    </cfRule>
  </conditionalFormatting>
  <conditionalFormatting sqref="F12">
    <cfRule type="expression" dxfId="4" priority="1">
      <formula>#REF!&lt;$G$8</formula>
    </cfRule>
  </conditionalFormatting>
  <conditionalFormatting sqref="G18:G19">
    <cfRule type="expression" dxfId="3" priority="10">
      <formula>G18 = ""</formula>
    </cfRule>
  </conditionalFormatting>
  <conditionalFormatting sqref="G21:G22">
    <cfRule type="expression" dxfId="2" priority="2">
      <formula>G21 = ""</formula>
    </cfRule>
  </conditionalFormatting>
  <conditionalFormatting sqref="G27">
    <cfRule type="expression" dxfId="1" priority="5">
      <formula xml:space="preserve"> G27 = ""</formula>
    </cfRule>
  </conditionalFormatting>
  <conditionalFormatting sqref="H15">
    <cfRule type="expression" dxfId="0" priority="9">
      <formula>H15 = ""</formula>
    </cfRule>
  </conditionalFormatting>
  <pageMargins left="0.51181102362204722" right="0.51181102362204722" top="0.22222222222222221" bottom="0.51181102362204722" header="0.31496062992125984" footer="0.31496062992125984"/>
  <pageSetup fitToHeight="0" orientation="portrait" r:id="rId1"/>
  <headerFooter>
    <oddHeader>&amp;L&amp;G&amp;R&amp;"Arial,Gras"&amp;12Formulaire -  Demande d'aide financière 
pour l'incitatif à la performance - Année 5
&amp;"Arial,Normal"&amp;11Programme Système de gestion de l'énergie</oddHeader>
    <oddFooter>&amp;L&amp;"Arial Narrow,Normal"&amp;6Formulaire -  Demandes d'appui financier pour la performance - Année 5 - Programme Système de gestion de l'énergie (2026-02)&amp;R&amp;"Arial Narrow,Normal"&amp;6&amp;P/&amp;N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1EDC6BC-AC99-4777-BE39-7B882AF0374E}">
          <x14:formula1>
            <xm:f>'Paramètres programme'!$B$4:$B$5</xm:f>
          </x14:formula1>
          <xm:sqref>H15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41D7B-4C66-40DC-A3DA-00DF2C7327C3}">
  <sheetPr codeName="Feuil3">
    <tabColor theme="2" tint="-0.499984740745262"/>
    <pageSetUpPr fitToPage="1"/>
  </sheetPr>
  <dimension ref="A1:L82"/>
  <sheetViews>
    <sheetView showGridLines="0" view="pageLayout" zoomScaleNormal="100" workbookViewId="0">
      <selection activeCell="A3" sqref="A3:L3"/>
    </sheetView>
  </sheetViews>
  <sheetFormatPr defaultColWidth="11.42578125" defaultRowHeight="15" x14ac:dyDescent="0.25"/>
  <cols>
    <col min="1" max="1" width="12.5703125" customWidth="1"/>
    <col min="2" max="2" width="12.7109375" customWidth="1"/>
    <col min="3" max="3" width="3" customWidth="1"/>
    <col min="4" max="4" width="14.28515625" customWidth="1"/>
    <col min="5" max="5" width="11.85546875" customWidth="1"/>
    <col min="6" max="6" width="3.42578125" customWidth="1"/>
    <col min="7" max="7" width="2.42578125" customWidth="1"/>
    <col min="8" max="8" width="7.5703125" customWidth="1"/>
    <col min="9" max="9" width="8.7109375" customWidth="1"/>
    <col min="10" max="10" width="10.28515625" customWidth="1"/>
    <col min="11" max="11" width="6.140625" customWidth="1"/>
    <col min="12" max="12" width="2.28515625" customWidth="1"/>
    <col min="14" max="14" width="7.28515625" customWidth="1"/>
  </cols>
  <sheetData>
    <row r="1" spans="1:12" ht="27" customHeight="1" x14ac:dyDescent="0.25">
      <c r="A1" s="204" t="s">
        <v>132</v>
      </c>
      <c r="B1" s="205"/>
      <c r="C1" s="205"/>
      <c r="D1" s="205"/>
      <c r="E1" s="206"/>
      <c r="F1" s="31"/>
      <c r="G1" s="276" t="s">
        <v>76</v>
      </c>
      <c r="H1" s="276"/>
      <c r="I1" s="276"/>
      <c r="J1" s="276" t="s">
        <v>0</v>
      </c>
      <c r="K1" s="276"/>
      <c r="L1" s="276"/>
    </row>
    <row r="2" spans="1:12" ht="20.45" customHeight="1" x14ac:dyDescent="0.25">
      <c r="A2" s="207" t="s">
        <v>137</v>
      </c>
      <c r="B2" s="208"/>
      <c r="C2" s="208"/>
      <c r="D2" s="208"/>
      <c r="E2" s="209"/>
      <c r="F2" s="32"/>
      <c r="G2" s="278">
        <f>'Onglet Énergir'!C3</f>
        <v>0</v>
      </c>
      <c r="H2" s="278"/>
      <c r="I2" s="278"/>
      <c r="J2" s="277">
        <f>'Onglet Énergir'!C2</f>
        <v>0</v>
      </c>
      <c r="K2" s="277"/>
      <c r="L2" s="277"/>
    </row>
    <row r="3" spans="1:12" ht="28.9" customHeight="1" thickBot="1" x14ac:dyDescent="0.3">
      <c r="A3" s="203" t="s">
        <v>63</v>
      </c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</row>
    <row r="4" spans="1:12" ht="12.2" customHeight="1" x14ac:dyDescent="0.25">
      <c r="A4" s="253" t="s">
        <v>1</v>
      </c>
      <c r="B4" s="254"/>
      <c r="C4" s="254"/>
      <c r="D4" s="254"/>
      <c r="E4" s="254"/>
      <c r="F4" s="254"/>
      <c r="G4" s="254"/>
      <c r="H4" s="254"/>
      <c r="I4" s="255"/>
      <c r="J4" s="253" t="s">
        <v>2</v>
      </c>
      <c r="K4" s="254"/>
      <c r="L4" s="255"/>
    </row>
    <row r="5" spans="1:12" ht="15.75" customHeight="1" x14ac:dyDescent="0.25">
      <c r="A5" s="279"/>
      <c r="B5" s="280"/>
      <c r="C5" s="280"/>
      <c r="D5" s="280"/>
      <c r="E5" s="280"/>
      <c r="F5" s="280"/>
      <c r="G5" s="280"/>
      <c r="H5" s="280"/>
      <c r="I5" s="281"/>
      <c r="J5" s="256"/>
      <c r="K5" s="257"/>
      <c r="L5" s="258"/>
    </row>
    <row r="6" spans="1:12" ht="12.2" customHeight="1" x14ac:dyDescent="0.25">
      <c r="A6" s="230" t="s">
        <v>3</v>
      </c>
      <c r="B6" s="230"/>
      <c r="C6" s="230"/>
      <c r="D6" s="230"/>
      <c r="E6" s="230"/>
      <c r="F6" s="224" t="s">
        <v>4</v>
      </c>
      <c r="G6" s="225"/>
      <c r="H6" s="225"/>
      <c r="I6" s="226"/>
      <c r="J6" s="224" t="s">
        <v>5</v>
      </c>
      <c r="K6" s="225"/>
      <c r="L6" s="226"/>
    </row>
    <row r="7" spans="1:12" ht="15.75" customHeight="1" x14ac:dyDescent="0.25">
      <c r="A7" s="240"/>
      <c r="B7" s="240"/>
      <c r="C7" s="240"/>
      <c r="D7" s="240"/>
      <c r="E7" s="240"/>
      <c r="F7" s="220"/>
      <c r="G7" s="221"/>
      <c r="H7" s="221"/>
      <c r="I7" s="222"/>
      <c r="J7" s="220"/>
      <c r="K7" s="221"/>
      <c r="L7" s="222"/>
    </row>
    <row r="8" spans="1:12" ht="28.9" customHeight="1" thickBot="1" x14ac:dyDescent="0.3">
      <c r="A8" s="267" t="s">
        <v>94</v>
      </c>
      <c r="B8" s="267"/>
      <c r="C8" s="267"/>
      <c r="D8" s="267"/>
      <c r="E8" s="267"/>
      <c r="F8" s="267"/>
      <c r="G8" s="267"/>
      <c r="H8" s="267"/>
      <c r="I8" s="267"/>
      <c r="J8" s="267"/>
      <c r="K8" s="267"/>
      <c r="L8" s="267"/>
    </row>
    <row r="9" spans="1:12" ht="12.2" customHeight="1" x14ac:dyDescent="0.25">
      <c r="A9" s="231" t="s">
        <v>6</v>
      </c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</row>
    <row r="10" spans="1:12" ht="15.75" customHeight="1" x14ac:dyDescent="0.25">
      <c r="A10" s="282"/>
      <c r="B10" s="282"/>
      <c r="C10" s="282"/>
      <c r="D10" s="282"/>
      <c r="E10" s="282"/>
      <c r="F10" s="282"/>
      <c r="G10" s="282"/>
      <c r="H10" s="282"/>
      <c r="I10" s="282"/>
      <c r="J10" s="282"/>
      <c r="K10" s="282"/>
      <c r="L10" s="282"/>
    </row>
    <row r="11" spans="1:12" ht="12.2" customHeight="1" x14ac:dyDescent="0.25">
      <c r="A11" s="230" t="s">
        <v>3</v>
      </c>
      <c r="B11" s="230"/>
      <c r="C11" s="230"/>
      <c r="D11" s="230"/>
      <c r="E11" s="230"/>
      <c r="F11" s="230" t="s">
        <v>4</v>
      </c>
      <c r="G11" s="230"/>
      <c r="H11" s="230"/>
      <c r="I11" s="230"/>
      <c r="J11" s="230" t="s">
        <v>5</v>
      </c>
      <c r="K11" s="230"/>
      <c r="L11" s="230"/>
    </row>
    <row r="12" spans="1:12" ht="15.75" customHeight="1" x14ac:dyDescent="0.25">
      <c r="A12" s="240"/>
      <c r="B12" s="240"/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spans="1:12" ht="22.9" customHeight="1" thickBot="1" x14ac:dyDescent="0.3">
      <c r="A13" s="263" t="s">
        <v>8</v>
      </c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</row>
    <row r="14" spans="1:12" ht="12.2" customHeight="1" x14ac:dyDescent="0.25">
      <c r="A14" s="241" t="s">
        <v>138</v>
      </c>
      <c r="B14" s="242"/>
      <c r="C14" s="242"/>
      <c r="D14" s="242"/>
      <c r="E14" s="242"/>
      <c r="F14" s="242"/>
      <c r="G14" s="242"/>
      <c r="H14" s="242"/>
      <c r="I14" s="242"/>
      <c r="J14" s="242"/>
      <c r="K14" s="242"/>
      <c r="L14" s="242"/>
    </row>
    <row r="15" spans="1:12" ht="15.75" customHeight="1" x14ac:dyDescent="0.25">
      <c r="A15" s="246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</row>
    <row r="16" spans="1:12" ht="21.6" customHeight="1" thickBot="1" x14ac:dyDescent="0.3">
      <c r="A16" s="263" t="s">
        <v>7</v>
      </c>
      <c r="B16" s="263"/>
      <c r="C16" s="263"/>
      <c r="D16" s="263"/>
      <c r="E16" s="263"/>
      <c r="F16" s="263"/>
      <c r="G16" s="263"/>
      <c r="H16" s="263"/>
      <c r="I16" s="263"/>
      <c r="J16" s="263"/>
      <c r="K16" s="263"/>
      <c r="L16" s="263"/>
    </row>
    <row r="17" spans="1:12" ht="12" customHeight="1" x14ac:dyDescent="0.25">
      <c r="A17" s="243" t="s">
        <v>139</v>
      </c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5"/>
    </row>
    <row r="18" spans="1:12" ht="15.75" customHeight="1" x14ac:dyDescent="0.25">
      <c r="A18" s="246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8"/>
    </row>
    <row r="19" spans="1:12" ht="23.65" customHeight="1" x14ac:dyDescent="0.25">
      <c r="A19" s="271" t="s">
        <v>140</v>
      </c>
      <c r="B19" s="272"/>
      <c r="C19" s="272"/>
      <c r="D19" s="272"/>
      <c r="E19" s="272"/>
      <c r="F19" s="272"/>
      <c r="G19" s="272"/>
      <c r="H19" s="272"/>
      <c r="J19" s="273"/>
      <c r="K19" s="274"/>
      <c r="L19" s="116"/>
    </row>
    <row r="20" spans="1:12" ht="28.9" customHeight="1" thickBot="1" x14ac:dyDescent="0.3">
      <c r="A20" s="267" t="s">
        <v>10</v>
      </c>
      <c r="B20" s="267"/>
      <c r="C20" s="267"/>
      <c r="D20" s="267"/>
      <c r="E20" s="267"/>
      <c r="F20" s="267"/>
      <c r="G20" s="267"/>
      <c r="H20" s="267"/>
      <c r="I20" s="267"/>
      <c r="J20" s="267"/>
      <c r="K20" s="267"/>
      <c r="L20" s="267"/>
    </row>
    <row r="21" spans="1:12" ht="31.7" customHeight="1" x14ac:dyDescent="0.25">
      <c r="A21" s="268" t="s">
        <v>11</v>
      </c>
      <c r="B21" s="269"/>
      <c r="C21" s="269"/>
      <c r="D21" s="269"/>
      <c r="E21" s="269"/>
      <c r="F21" s="270"/>
      <c r="G21" s="270"/>
      <c r="H21" s="270"/>
      <c r="I21" s="238"/>
      <c r="J21" s="238"/>
      <c r="K21" s="238"/>
      <c r="L21" s="239"/>
    </row>
    <row r="22" spans="1:12" ht="31.7" customHeight="1" x14ac:dyDescent="0.25">
      <c r="A22" s="264" t="s">
        <v>13</v>
      </c>
      <c r="B22" s="265"/>
      <c r="C22" s="265"/>
      <c r="D22" s="265"/>
      <c r="E22" s="265"/>
      <c r="F22" s="266"/>
      <c r="G22" s="266"/>
      <c r="H22" s="266"/>
      <c r="I22" s="236"/>
      <c r="J22" s="236"/>
      <c r="K22" s="236"/>
      <c r="L22" s="237"/>
    </row>
    <row r="23" spans="1:12" ht="31.7" customHeight="1" x14ac:dyDescent="0.25">
      <c r="A23" s="234" t="s">
        <v>15</v>
      </c>
      <c r="B23" s="235"/>
      <c r="C23" s="235"/>
      <c r="D23" s="25"/>
      <c r="E23" s="275" t="s">
        <v>16</v>
      </c>
      <c r="F23" s="275"/>
      <c r="G23" s="275"/>
      <c r="H23" s="275"/>
      <c r="I23" s="275"/>
      <c r="J23" s="283"/>
      <c r="K23" s="283"/>
      <c r="L23" s="26"/>
    </row>
    <row r="24" spans="1:12" ht="28.9" customHeight="1" x14ac:dyDescent="0.25">
      <c r="A24" s="232" t="s">
        <v>17</v>
      </c>
      <c r="B24" s="232"/>
      <c r="C24" s="232"/>
      <c r="D24" s="232"/>
      <c r="E24" s="232"/>
      <c r="F24" s="232"/>
      <c r="G24" s="232"/>
      <c r="H24" s="232"/>
      <c r="I24" s="232"/>
      <c r="J24" s="232"/>
      <c r="K24" s="232"/>
      <c r="L24" s="232"/>
    </row>
    <row r="25" spans="1:12" ht="17.45" customHeight="1" thickBot="1" x14ac:dyDescent="0.3">
      <c r="A25" s="233" t="s">
        <v>18</v>
      </c>
      <c r="B25" s="233"/>
      <c r="C25" s="233"/>
      <c r="D25" s="233"/>
      <c r="E25" s="233"/>
      <c r="F25" s="233"/>
      <c r="G25" s="233"/>
      <c r="H25" s="233"/>
      <c r="I25" s="233"/>
      <c r="J25" s="233"/>
      <c r="K25" s="233"/>
      <c r="L25" s="233"/>
    </row>
    <row r="26" spans="1:12" ht="12.2" customHeight="1" x14ac:dyDescent="0.25">
      <c r="A26" s="211" t="s">
        <v>19</v>
      </c>
      <c r="B26" s="212"/>
      <c r="C26" s="212"/>
      <c r="D26" s="212"/>
      <c r="E26" s="213"/>
      <c r="F26" s="211" t="s">
        <v>20</v>
      </c>
      <c r="G26" s="212"/>
      <c r="H26" s="212"/>
      <c r="I26" s="212"/>
      <c r="J26" s="212"/>
      <c r="K26" s="212"/>
      <c r="L26" s="213"/>
    </row>
    <row r="27" spans="1:12" ht="15.75" customHeight="1" x14ac:dyDescent="0.25">
      <c r="A27" s="220"/>
      <c r="B27" s="221"/>
      <c r="C27" s="221"/>
      <c r="D27" s="221"/>
      <c r="E27" s="222"/>
      <c r="F27" s="214"/>
      <c r="G27" s="215"/>
      <c r="H27" s="215"/>
      <c r="I27" s="215"/>
      <c r="J27" s="215"/>
      <c r="K27" s="215"/>
      <c r="L27" s="216"/>
    </row>
    <row r="28" spans="1:12" ht="12.2" customHeight="1" x14ac:dyDescent="0.25">
      <c r="A28" s="217" t="s">
        <v>21</v>
      </c>
      <c r="B28" s="219"/>
      <c r="C28" s="217" t="s">
        <v>22</v>
      </c>
      <c r="D28" s="218"/>
      <c r="E28" s="219"/>
      <c r="F28" s="217" t="s">
        <v>23</v>
      </c>
      <c r="G28" s="218"/>
      <c r="H28" s="218"/>
      <c r="I28" s="218"/>
      <c r="J28" s="218"/>
      <c r="K28" s="218"/>
      <c r="L28" s="219"/>
    </row>
    <row r="29" spans="1:12" ht="15.75" customHeight="1" x14ac:dyDescent="0.25">
      <c r="A29" s="220"/>
      <c r="B29" s="222"/>
      <c r="C29" s="220"/>
      <c r="D29" s="221"/>
      <c r="E29" s="222"/>
      <c r="F29" s="220"/>
      <c r="G29" s="221"/>
      <c r="H29" s="221"/>
      <c r="I29" s="221"/>
      <c r="J29" s="221"/>
      <c r="K29" s="221"/>
      <c r="L29" s="222"/>
    </row>
    <row r="30" spans="1:12" ht="9" customHeight="1" x14ac:dyDescent="0.25">
      <c r="A30" s="252"/>
      <c r="B30" s="252"/>
      <c r="C30" s="252"/>
      <c r="D30" s="252"/>
      <c r="E30" s="252"/>
      <c r="F30" s="252"/>
      <c r="G30" s="252"/>
      <c r="H30" s="252"/>
      <c r="I30" s="252"/>
      <c r="J30" s="252"/>
      <c r="K30" s="252"/>
      <c r="L30" s="252"/>
    </row>
    <row r="31" spans="1:12" ht="23.65" customHeight="1" thickBot="1" x14ac:dyDescent="0.3">
      <c r="A31" s="262" t="s">
        <v>24</v>
      </c>
      <c r="B31" s="262"/>
      <c r="C31" s="262"/>
      <c r="D31" s="262"/>
      <c r="E31" s="262"/>
      <c r="F31" s="262"/>
      <c r="G31" s="262"/>
      <c r="H31" s="262"/>
      <c r="I31" s="262"/>
      <c r="J31" s="262"/>
      <c r="K31" s="262"/>
      <c r="L31" s="262"/>
    </row>
    <row r="32" spans="1:12" ht="12.2" customHeight="1" x14ac:dyDescent="0.25">
      <c r="A32" s="211" t="s">
        <v>25</v>
      </c>
      <c r="B32" s="212"/>
      <c r="C32" s="212"/>
      <c r="D32" s="212"/>
      <c r="E32" s="213"/>
      <c r="F32" s="211" t="s">
        <v>26</v>
      </c>
      <c r="G32" s="212"/>
      <c r="H32" s="212"/>
      <c r="I32" s="212"/>
      <c r="J32" s="212"/>
      <c r="K32" s="212"/>
      <c r="L32" s="213"/>
    </row>
    <row r="33" spans="1:12" ht="15.75" customHeight="1" x14ac:dyDescent="0.25">
      <c r="A33" s="220"/>
      <c r="B33" s="221"/>
      <c r="C33" s="221"/>
      <c r="D33" s="221"/>
      <c r="E33" s="222"/>
      <c r="F33" s="214"/>
      <c r="G33" s="215"/>
      <c r="H33" s="215"/>
      <c r="I33" s="215"/>
      <c r="J33" s="215"/>
      <c r="K33" s="215"/>
      <c r="L33" s="216"/>
    </row>
    <row r="34" spans="1:12" ht="12.2" customHeight="1" x14ac:dyDescent="0.25">
      <c r="A34" s="217" t="s">
        <v>27</v>
      </c>
      <c r="B34" s="219"/>
      <c r="C34" s="217" t="s">
        <v>28</v>
      </c>
      <c r="D34" s="218"/>
      <c r="E34" s="219"/>
      <c r="F34" s="217" t="s">
        <v>29</v>
      </c>
      <c r="G34" s="218"/>
      <c r="H34" s="218"/>
      <c r="I34" s="218"/>
      <c r="J34" s="218"/>
      <c r="K34" s="218"/>
      <c r="L34" s="219"/>
    </row>
    <row r="35" spans="1:12" ht="15.75" customHeight="1" x14ac:dyDescent="0.25">
      <c r="A35" s="220"/>
      <c r="B35" s="222"/>
      <c r="C35" s="220"/>
      <c r="D35" s="221"/>
      <c r="E35" s="222"/>
      <c r="F35" s="220"/>
      <c r="G35" s="221"/>
      <c r="H35" s="221"/>
      <c r="I35" s="221"/>
      <c r="J35" s="221"/>
      <c r="K35" s="221"/>
      <c r="L35" s="222"/>
    </row>
    <row r="36" spans="1:12" ht="23.65" customHeight="1" thickBot="1" x14ac:dyDescent="0.3">
      <c r="A36" s="223" t="s">
        <v>30</v>
      </c>
      <c r="B36" s="223"/>
      <c r="C36" s="223"/>
      <c r="D36" s="223"/>
      <c r="E36" s="223"/>
      <c r="F36" s="223"/>
      <c r="G36" s="223"/>
      <c r="H36" s="223"/>
      <c r="I36" s="223"/>
      <c r="J36" s="223"/>
      <c r="K36" s="223"/>
      <c r="L36" s="223"/>
    </row>
    <row r="37" spans="1:12" x14ac:dyDescent="0.25">
      <c r="A37" s="211" t="s">
        <v>25</v>
      </c>
      <c r="B37" s="212"/>
      <c r="C37" s="212"/>
      <c r="D37" s="212"/>
      <c r="E37" s="213"/>
      <c r="F37" s="211" t="s">
        <v>26</v>
      </c>
      <c r="G37" s="212"/>
      <c r="H37" s="212"/>
      <c r="I37" s="212"/>
      <c r="J37" s="212"/>
      <c r="K37" s="212"/>
      <c r="L37" s="213"/>
    </row>
    <row r="38" spans="1:12" x14ac:dyDescent="0.25">
      <c r="A38" s="220"/>
      <c r="B38" s="221"/>
      <c r="C38" s="221"/>
      <c r="D38" s="221"/>
      <c r="E38" s="222"/>
      <c r="F38" s="214"/>
      <c r="G38" s="215"/>
      <c r="H38" s="215"/>
      <c r="I38" s="215"/>
      <c r="J38" s="215"/>
      <c r="K38" s="215"/>
      <c r="L38" s="216"/>
    </row>
    <row r="39" spans="1:12" x14ac:dyDescent="0.25">
      <c r="A39" s="217" t="s">
        <v>27</v>
      </c>
      <c r="B39" s="219"/>
      <c r="C39" s="217" t="s">
        <v>28</v>
      </c>
      <c r="D39" s="218"/>
      <c r="E39" s="219"/>
      <c r="F39" s="217" t="s">
        <v>29</v>
      </c>
      <c r="G39" s="218"/>
      <c r="H39" s="218"/>
      <c r="I39" s="218"/>
      <c r="J39" s="218"/>
      <c r="K39" s="218"/>
      <c r="L39" s="219"/>
    </row>
    <row r="40" spans="1:12" x14ac:dyDescent="0.25">
      <c r="A40" s="220"/>
      <c r="B40" s="222"/>
      <c r="C40" s="220"/>
      <c r="D40" s="221"/>
      <c r="E40" s="222"/>
      <c r="F40" s="220"/>
      <c r="G40" s="221"/>
      <c r="H40" s="221"/>
      <c r="I40" s="221"/>
      <c r="J40" s="221"/>
      <c r="K40" s="221"/>
      <c r="L40" s="222"/>
    </row>
    <row r="41" spans="1:12" ht="28.9" customHeight="1" thickBot="1" x14ac:dyDescent="0.3">
      <c r="A41" s="252" t="s">
        <v>31</v>
      </c>
      <c r="B41" s="252"/>
      <c r="C41" s="252"/>
      <c r="D41" s="252"/>
      <c r="E41" s="252"/>
      <c r="F41" s="252"/>
      <c r="G41" s="252"/>
      <c r="H41" s="252"/>
      <c r="I41" s="252"/>
      <c r="J41" s="252"/>
      <c r="K41" s="252"/>
      <c r="L41" s="252"/>
    </row>
    <row r="42" spans="1:12" ht="12.2" customHeight="1" x14ac:dyDescent="0.25">
      <c r="A42" s="253" t="s">
        <v>1</v>
      </c>
      <c r="B42" s="254"/>
      <c r="C42" s="254"/>
      <c r="D42" s="254"/>
      <c r="E42" s="254"/>
      <c r="F42" s="254"/>
      <c r="G42" s="254"/>
      <c r="H42" s="254"/>
      <c r="I42" s="255"/>
      <c r="J42" s="253" t="s">
        <v>2</v>
      </c>
      <c r="K42" s="254"/>
      <c r="L42" s="255"/>
    </row>
    <row r="43" spans="1:12" ht="15.75" customHeight="1" x14ac:dyDescent="0.25">
      <c r="A43" s="249"/>
      <c r="B43" s="250"/>
      <c r="C43" s="250"/>
      <c r="D43" s="250"/>
      <c r="E43" s="250"/>
      <c r="F43" s="250"/>
      <c r="G43" s="250"/>
      <c r="H43" s="250"/>
      <c r="I43" s="251"/>
      <c r="J43" s="256"/>
      <c r="K43" s="257"/>
      <c r="L43" s="258"/>
    </row>
    <row r="44" spans="1:12" ht="12.2" customHeight="1" x14ac:dyDescent="0.25">
      <c r="A44" s="224" t="s">
        <v>3</v>
      </c>
      <c r="B44" s="225"/>
      <c r="C44" s="225"/>
      <c r="D44" s="225"/>
      <c r="E44" s="226"/>
      <c r="F44" s="224" t="s">
        <v>4</v>
      </c>
      <c r="G44" s="225"/>
      <c r="H44" s="225"/>
      <c r="I44" s="226"/>
      <c r="J44" s="224" t="s">
        <v>32</v>
      </c>
      <c r="K44" s="225"/>
      <c r="L44" s="226"/>
    </row>
    <row r="45" spans="1:12" ht="15.75" customHeight="1" x14ac:dyDescent="0.25">
      <c r="A45" s="227"/>
      <c r="B45" s="228"/>
      <c r="C45" s="228"/>
      <c r="D45" s="228"/>
      <c r="E45" s="229"/>
      <c r="F45" s="227"/>
      <c r="G45" s="228"/>
      <c r="H45" s="228"/>
      <c r="I45" s="229"/>
      <c r="J45" s="259"/>
      <c r="K45" s="260"/>
      <c r="L45" s="261"/>
    </row>
    <row r="46" spans="1:12" ht="7.15" customHeight="1" thickBot="1" x14ac:dyDescent="0.3">
      <c r="A46" s="263"/>
      <c r="B46" s="263"/>
      <c r="C46" s="263"/>
      <c r="D46" s="263"/>
      <c r="E46" s="263"/>
      <c r="F46" s="223"/>
      <c r="G46" s="223"/>
      <c r="H46" s="223"/>
      <c r="I46" s="223"/>
      <c r="J46" s="262"/>
      <c r="K46" s="262"/>
      <c r="L46" s="19"/>
    </row>
    <row r="47" spans="1:12" x14ac:dyDescent="0.25">
      <c r="A47" s="211" t="s">
        <v>25</v>
      </c>
      <c r="B47" s="212"/>
      <c r="C47" s="212"/>
      <c r="D47" s="212"/>
      <c r="E47" s="213"/>
      <c r="F47" s="211" t="s">
        <v>26</v>
      </c>
      <c r="G47" s="212"/>
      <c r="H47" s="212"/>
      <c r="I47" s="212"/>
      <c r="J47" s="212"/>
      <c r="K47" s="212"/>
      <c r="L47" s="213"/>
    </row>
    <row r="48" spans="1:12" x14ac:dyDescent="0.25">
      <c r="A48" s="220"/>
      <c r="B48" s="221"/>
      <c r="C48" s="221"/>
      <c r="D48" s="221"/>
      <c r="E48" s="222"/>
      <c r="F48" s="214"/>
      <c r="G48" s="215"/>
      <c r="H48" s="215"/>
      <c r="I48" s="215"/>
      <c r="J48" s="215"/>
      <c r="K48" s="215"/>
      <c r="L48" s="216"/>
    </row>
    <row r="49" spans="1:12" x14ac:dyDescent="0.25">
      <c r="A49" s="217" t="s">
        <v>27</v>
      </c>
      <c r="B49" s="219"/>
      <c r="C49" s="217" t="s">
        <v>28</v>
      </c>
      <c r="D49" s="218"/>
      <c r="E49" s="219"/>
      <c r="F49" s="217" t="s">
        <v>29</v>
      </c>
      <c r="G49" s="218"/>
      <c r="H49" s="218"/>
      <c r="I49" s="218"/>
      <c r="J49" s="218"/>
      <c r="K49" s="218"/>
      <c r="L49" s="219"/>
    </row>
    <row r="50" spans="1:12" x14ac:dyDescent="0.25">
      <c r="A50" s="220"/>
      <c r="B50" s="222"/>
      <c r="C50" s="220"/>
      <c r="D50" s="221"/>
      <c r="E50" s="222"/>
      <c r="F50" s="220"/>
      <c r="G50" s="221"/>
      <c r="H50" s="221"/>
      <c r="I50" s="221"/>
      <c r="J50" s="221"/>
      <c r="K50" s="221"/>
      <c r="L50" s="222"/>
    </row>
    <row r="51" spans="1:12" x14ac:dyDescent="0.25">
      <c r="A51" s="210"/>
      <c r="B51" s="210"/>
      <c r="C51" s="210"/>
      <c r="D51" s="210"/>
      <c r="E51" s="210"/>
      <c r="F51" s="210"/>
      <c r="G51" s="210"/>
      <c r="H51" s="210"/>
      <c r="I51" s="210"/>
      <c r="J51" s="210"/>
      <c r="K51" s="210"/>
      <c r="L51" s="210"/>
    </row>
    <row r="52" spans="1:12" x14ac:dyDescent="0.25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</row>
    <row r="53" spans="1:12" x14ac:dyDescent="0.25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</row>
    <row r="54" spans="1:12" x14ac:dyDescent="0.25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</row>
    <row r="55" spans="1:12" x14ac:dyDescent="0.25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</row>
    <row r="56" spans="1:12" x14ac:dyDescent="0.25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</row>
    <row r="57" spans="1:12" x14ac:dyDescent="0.25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</row>
    <row r="58" spans="1:12" x14ac:dyDescent="0.25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</row>
    <row r="59" spans="1:12" ht="22.9" customHeight="1" x14ac:dyDescent="0.25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</row>
    <row r="60" spans="1:12" ht="25.15" customHeight="1" x14ac:dyDescent="0.25">
      <c r="A60" s="28"/>
      <c r="B60" s="10"/>
      <c r="C60" s="28"/>
      <c r="D60" s="28"/>
      <c r="E60" s="28"/>
      <c r="F60" s="28"/>
      <c r="G60" s="28"/>
      <c r="H60" s="28"/>
      <c r="I60" s="28"/>
      <c r="J60" s="28"/>
      <c r="K60" s="28"/>
      <c r="L60" s="28"/>
    </row>
    <row r="61" spans="1:12" x14ac:dyDescent="0.25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</row>
    <row r="62" spans="1:12" x14ac:dyDescent="0.25">
      <c r="A62" s="28"/>
      <c r="B62" s="29"/>
      <c r="C62" s="28"/>
      <c r="D62" s="28"/>
      <c r="E62" s="28"/>
      <c r="F62" s="28"/>
      <c r="G62" s="28"/>
      <c r="H62" s="28"/>
      <c r="I62" s="28"/>
      <c r="J62" s="28"/>
      <c r="K62" s="28"/>
      <c r="L62" s="28"/>
    </row>
    <row r="63" spans="1:12" x14ac:dyDescent="0.25">
      <c r="A63" s="28"/>
      <c r="B63" s="29"/>
      <c r="C63" s="28"/>
      <c r="D63" s="28"/>
      <c r="E63" s="28"/>
      <c r="F63" s="28"/>
      <c r="G63" s="28"/>
      <c r="H63" s="28"/>
      <c r="I63" s="28"/>
      <c r="J63" s="28"/>
      <c r="K63" s="28"/>
      <c r="L63" s="28"/>
    </row>
    <row r="64" spans="1:12" x14ac:dyDescent="0.25">
      <c r="A64" s="28"/>
      <c r="B64" s="29"/>
      <c r="C64" s="28"/>
      <c r="D64" s="28"/>
      <c r="E64" s="28"/>
      <c r="F64" s="28"/>
      <c r="G64" s="28"/>
      <c r="H64" s="28"/>
      <c r="I64" s="28"/>
      <c r="J64" s="28"/>
      <c r="K64" s="28"/>
      <c r="L64" s="28"/>
    </row>
    <row r="65" spans="1:12" x14ac:dyDescent="0.25">
      <c r="A65" s="28"/>
      <c r="B65" s="29"/>
      <c r="C65" s="28"/>
      <c r="D65" s="28"/>
      <c r="E65" s="28"/>
      <c r="F65" s="28"/>
      <c r="G65" s="28"/>
      <c r="H65" s="28"/>
      <c r="I65" s="28"/>
      <c r="J65" s="28"/>
      <c r="K65" s="28"/>
      <c r="L65" s="28"/>
    </row>
    <row r="66" spans="1:12" x14ac:dyDescent="0.25">
      <c r="A66" s="33"/>
      <c r="B66" s="29"/>
      <c r="C66" s="28"/>
      <c r="D66" s="28"/>
      <c r="E66" s="28"/>
      <c r="F66" s="28"/>
      <c r="G66" s="28"/>
      <c r="H66" s="28"/>
      <c r="I66" s="28"/>
      <c r="J66" s="28"/>
      <c r="K66" s="28"/>
      <c r="L66" s="28"/>
    </row>
    <row r="67" spans="1:12" x14ac:dyDescent="0.25">
      <c r="A67" s="28"/>
      <c r="B67" s="29"/>
      <c r="C67" s="28"/>
      <c r="D67" s="28"/>
      <c r="E67" s="28"/>
      <c r="F67" s="28"/>
      <c r="G67" s="28"/>
      <c r="H67" s="28"/>
      <c r="I67" s="28"/>
      <c r="J67" s="28"/>
      <c r="K67" s="28"/>
      <c r="L67" s="28"/>
    </row>
    <row r="68" spans="1:12" x14ac:dyDescent="0.25">
      <c r="A68" s="28"/>
      <c r="B68" s="29"/>
      <c r="C68" s="28"/>
      <c r="D68" s="28"/>
      <c r="E68" s="28"/>
      <c r="F68" s="28"/>
      <c r="G68" s="28"/>
      <c r="H68" s="28"/>
      <c r="I68" s="28"/>
      <c r="J68" s="28"/>
      <c r="K68" s="28"/>
      <c r="L68" s="28"/>
    </row>
    <row r="69" spans="1:12" x14ac:dyDescent="0.25">
      <c r="A69" s="28"/>
      <c r="B69" s="29"/>
      <c r="C69" s="28"/>
      <c r="D69" s="28"/>
      <c r="E69" s="28"/>
      <c r="F69" s="28"/>
      <c r="G69" s="28"/>
      <c r="H69" s="28"/>
      <c r="I69" s="28"/>
      <c r="J69" s="28"/>
      <c r="K69" s="28"/>
      <c r="L69" s="28"/>
    </row>
    <row r="70" spans="1:12" x14ac:dyDescent="0.25">
      <c r="A70" s="28"/>
      <c r="B70" s="29"/>
      <c r="C70" s="28"/>
      <c r="D70" s="28"/>
      <c r="E70" s="28"/>
      <c r="F70" s="28"/>
      <c r="G70" s="28"/>
      <c r="H70" s="28"/>
      <c r="I70" s="28"/>
      <c r="J70" s="28"/>
      <c r="K70" s="28"/>
      <c r="L70" s="28"/>
    </row>
    <row r="71" spans="1:12" x14ac:dyDescent="0.25">
      <c r="A71" s="28"/>
      <c r="B71" s="29"/>
      <c r="C71" s="28"/>
      <c r="D71" s="28"/>
      <c r="E71" s="28"/>
      <c r="F71" s="28"/>
      <c r="G71" s="28"/>
      <c r="H71" s="28"/>
      <c r="I71" s="28"/>
      <c r="J71" s="28"/>
      <c r="K71" s="28"/>
      <c r="L71" s="28"/>
    </row>
    <row r="72" spans="1:12" x14ac:dyDescent="0.25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</row>
    <row r="73" spans="1:12" x14ac:dyDescent="0.25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</row>
    <row r="74" spans="1:12" x14ac:dyDescent="0.25">
      <c r="A74" s="28"/>
    </row>
    <row r="75" spans="1:12" x14ac:dyDescent="0.25">
      <c r="A75" s="28"/>
    </row>
    <row r="76" spans="1:12" x14ac:dyDescent="0.25">
      <c r="A76" s="28"/>
    </row>
    <row r="77" spans="1:12" s="7" customFormat="1" ht="16.149999999999999" customHeight="1" x14ac:dyDescent="0.2">
      <c r="A77" s="28"/>
      <c r="B77" s="8"/>
      <c r="C77" s="9"/>
      <c r="D77" s="9"/>
      <c r="E77" s="9"/>
      <c r="F77" s="8"/>
      <c r="G77" s="9"/>
      <c r="H77" s="9"/>
    </row>
    <row r="78" spans="1:12" x14ac:dyDescent="0.25">
      <c r="A78" s="28"/>
    </row>
    <row r="82" spans="1:1" x14ac:dyDescent="0.25">
      <c r="A82" s="7"/>
    </row>
  </sheetData>
  <sheetProtection algorithmName="SHA-512" hashValue="EWmR/prVnfp2xrA4hQmaUK5oGvvYb2QebGXo+3+rQHH+HNEyRvjny0icxQrfEjSQ7T7PYk0WNMJk8hKGp9iUzg==" saltValue="BAOrK8L+6hfv7jnMMLYmmA==" spinCount="100000" sheet="1" formatRows="0" selectLockedCells="1"/>
  <mergeCells count="102">
    <mergeCell ref="E23:I23"/>
    <mergeCell ref="J1:L1"/>
    <mergeCell ref="J2:L2"/>
    <mergeCell ref="J4:L4"/>
    <mergeCell ref="J5:L5"/>
    <mergeCell ref="J6:L6"/>
    <mergeCell ref="J7:L7"/>
    <mergeCell ref="G1:I1"/>
    <mergeCell ref="G2:I2"/>
    <mergeCell ref="A4:I4"/>
    <mergeCell ref="A5:I5"/>
    <mergeCell ref="A7:E7"/>
    <mergeCell ref="A10:L10"/>
    <mergeCell ref="J11:L11"/>
    <mergeCell ref="A11:E11"/>
    <mergeCell ref="F11:I11"/>
    <mergeCell ref="J23:K23"/>
    <mergeCell ref="A8:L8"/>
    <mergeCell ref="A3:L3"/>
    <mergeCell ref="F12:I12"/>
    <mergeCell ref="A15:L15"/>
    <mergeCell ref="F7:I7"/>
    <mergeCell ref="A22:E22"/>
    <mergeCell ref="F22:H22"/>
    <mergeCell ref="A16:L16"/>
    <mergeCell ref="A20:L20"/>
    <mergeCell ref="A21:E21"/>
    <mergeCell ref="F21:H21"/>
    <mergeCell ref="A19:H19"/>
    <mergeCell ref="A13:L13"/>
    <mergeCell ref="J19:K19"/>
    <mergeCell ref="C29:E29"/>
    <mergeCell ref="J43:L43"/>
    <mergeCell ref="A42:I42"/>
    <mergeCell ref="J44:L44"/>
    <mergeCell ref="J45:L45"/>
    <mergeCell ref="F47:L47"/>
    <mergeCell ref="A35:B35"/>
    <mergeCell ref="F49:L49"/>
    <mergeCell ref="A30:L30"/>
    <mergeCell ref="A31:L31"/>
    <mergeCell ref="A46:K46"/>
    <mergeCell ref="A47:E47"/>
    <mergeCell ref="A48:E48"/>
    <mergeCell ref="A44:E44"/>
    <mergeCell ref="A23:C23"/>
    <mergeCell ref="I22:L22"/>
    <mergeCell ref="I21:L21"/>
    <mergeCell ref="A12:E12"/>
    <mergeCell ref="J12:L12"/>
    <mergeCell ref="A14:L14"/>
    <mergeCell ref="A17:L17"/>
    <mergeCell ref="A18:L18"/>
    <mergeCell ref="F50:L50"/>
    <mergeCell ref="A43:I43"/>
    <mergeCell ref="A39:B39"/>
    <mergeCell ref="C39:E39"/>
    <mergeCell ref="A40:B40"/>
    <mergeCell ref="C40:E40"/>
    <mergeCell ref="F29:L29"/>
    <mergeCell ref="A29:B29"/>
    <mergeCell ref="C35:E35"/>
    <mergeCell ref="A50:B50"/>
    <mergeCell ref="C50:E50"/>
    <mergeCell ref="A49:B49"/>
    <mergeCell ref="C49:E49"/>
    <mergeCell ref="A41:L41"/>
    <mergeCell ref="J42:L42"/>
    <mergeCell ref="F48:L48"/>
    <mergeCell ref="F26:L26"/>
    <mergeCell ref="F27:L27"/>
    <mergeCell ref="F28:L28"/>
    <mergeCell ref="A24:L24"/>
    <mergeCell ref="A25:L25"/>
    <mergeCell ref="A26:E26"/>
    <mergeCell ref="A27:E27"/>
    <mergeCell ref="A28:B28"/>
    <mergeCell ref="C28:E28"/>
    <mergeCell ref="A1:E1"/>
    <mergeCell ref="A2:E2"/>
    <mergeCell ref="A51:L51"/>
    <mergeCell ref="F32:L32"/>
    <mergeCell ref="F33:L33"/>
    <mergeCell ref="F34:L34"/>
    <mergeCell ref="F35:L35"/>
    <mergeCell ref="A36:L36"/>
    <mergeCell ref="F37:L37"/>
    <mergeCell ref="F38:L38"/>
    <mergeCell ref="F39:L39"/>
    <mergeCell ref="F40:L40"/>
    <mergeCell ref="A32:E32"/>
    <mergeCell ref="A33:E33"/>
    <mergeCell ref="A34:B34"/>
    <mergeCell ref="A37:E37"/>
    <mergeCell ref="A38:E38"/>
    <mergeCell ref="C34:E34"/>
    <mergeCell ref="F44:I44"/>
    <mergeCell ref="A45:E45"/>
    <mergeCell ref="F45:I45"/>
    <mergeCell ref="A6:E6"/>
    <mergeCell ref="F6:I6"/>
    <mergeCell ref="A9:L9"/>
  </mergeCells>
  <conditionalFormatting sqref="A15">
    <cfRule type="expression" dxfId="193" priority="106">
      <formula>A15 = ""</formula>
    </cfRule>
  </conditionalFormatting>
  <conditionalFormatting sqref="A18">
    <cfRule type="expression" dxfId="192" priority="2">
      <formula>A18 = ""</formula>
    </cfRule>
  </conditionalFormatting>
  <conditionalFormatting sqref="A19">
    <cfRule type="expression" dxfId="191" priority="3">
      <formula>$F$17="Non"</formula>
    </cfRule>
    <cfRule type="expression" dxfId="190" priority="123">
      <formula>F18 = "Oui"</formula>
    </cfRule>
  </conditionalFormatting>
  <conditionalFormatting sqref="A22">
    <cfRule type="expression" dxfId="189" priority="171">
      <formula>$F$21 = ""</formula>
    </cfRule>
    <cfRule type="expression" dxfId="188" priority="172">
      <formula>F21 = "Non"</formula>
    </cfRule>
  </conditionalFormatting>
  <conditionalFormatting sqref="A43">
    <cfRule type="expression" dxfId="187" priority="48">
      <formula>A43 = ""</formula>
    </cfRule>
  </conditionalFormatting>
  <conditionalFormatting sqref="A45">
    <cfRule type="expression" dxfId="186" priority="114">
      <formula>A45 = ""</formula>
    </cfRule>
  </conditionalFormatting>
  <conditionalFormatting sqref="A7:F7">
    <cfRule type="expression" dxfId="185" priority="117">
      <formula>A7 = ""</formula>
    </cfRule>
  </conditionalFormatting>
  <conditionalFormatting sqref="A12:F12">
    <cfRule type="expression" dxfId="184" priority="112">
      <formula>A12 = ""</formula>
    </cfRule>
  </conditionalFormatting>
  <conditionalFormatting sqref="A27:F27">
    <cfRule type="expression" dxfId="183" priority="68">
      <formula>A27 = ""</formula>
    </cfRule>
  </conditionalFormatting>
  <conditionalFormatting sqref="A29:F29">
    <cfRule type="expression" dxfId="182" priority="34">
      <formula>A29 = ""</formula>
    </cfRule>
  </conditionalFormatting>
  <conditionalFormatting sqref="A33:F33">
    <cfRule type="expression" dxfId="181" priority="62">
      <formula>A33 = ""</formula>
    </cfRule>
  </conditionalFormatting>
  <conditionalFormatting sqref="A35:F35">
    <cfRule type="expression" dxfId="180" priority="59">
      <formula>A35 = ""</formula>
    </cfRule>
  </conditionalFormatting>
  <conditionalFormatting sqref="A38:F38">
    <cfRule type="expression" dxfId="179" priority="57">
      <formula>A38 = ""</formula>
    </cfRule>
  </conditionalFormatting>
  <conditionalFormatting sqref="A40:F40">
    <cfRule type="expression" dxfId="178" priority="54">
      <formula>A40 = ""</formula>
    </cfRule>
  </conditionalFormatting>
  <conditionalFormatting sqref="A48:F48">
    <cfRule type="expression" dxfId="177" priority="42">
      <formula>A48 = ""</formula>
    </cfRule>
  </conditionalFormatting>
  <conditionalFormatting sqref="A50:F50">
    <cfRule type="expression" dxfId="176" priority="39">
      <formula>A50 = ""</formula>
    </cfRule>
  </conditionalFormatting>
  <conditionalFormatting sqref="A5:J5">
    <cfRule type="expression" dxfId="175" priority="44">
      <formula>A5 = ""</formula>
    </cfRule>
  </conditionalFormatting>
  <conditionalFormatting sqref="A10:L10">
    <cfRule type="expression" dxfId="174" priority="14">
      <formula xml:space="preserve"> $A$10 =""</formula>
    </cfRule>
  </conditionalFormatting>
  <conditionalFormatting sqref="D23">
    <cfRule type="expression" priority="16">
      <formula>OR(D23="Oui",D23="Non")</formula>
    </cfRule>
    <cfRule type="expression" dxfId="173" priority="18">
      <formula xml:space="preserve"> D23 =""</formula>
    </cfRule>
  </conditionalFormatting>
  <conditionalFormatting sqref="E23:I23">
    <cfRule type="expression" dxfId="172" priority="21">
      <formula xml:space="preserve"> D23 ="Oui"</formula>
    </cfRule>
    <cfRule type="expression" dxfId="171" priority="22">
      <formula>OR(D23="",D23="Non")</formula>
    </cfRule>
  </conditionalFormatting>
  <conditionalFormatting sqref="F21">
    <cfRule type="expression" dxfId="170" priority="33">
      <formula>F21 = ""</formula>
    </cfRule>
  </conditionalFormatting>
  <conditionalFormatting sqref="F22">
    <cfRule type="expression" dxfId="169" priority="173">
      <formula>F21 = "Oui"</formula>
    </cfRule>
    <cfRule type="expression" dxfId="168" priority="174">
      <formula>F21 = ""</formula>
    </cfRule>
    <cfRule type="expression" dxfId="167" priority="175">
      <formula>F21 = "Non"</formula>
    </cfRule>
    <cfRule type="expression" dxfId="166" priority="176">
      <formula>F22 = ""</formula>
    </cfRule>
  </conditionalFormatting>
  <conditionalFormatting sqref="F45:J45">
    <cfRule type="expression" dxfId="165" priority="38">
      <formula>F45 = ""</formula>
    </cfRule>
  </conditionalFormatting>
  <conditionalFormatting sqref="J7">
    <cfRule type="expression" dxfId="164" priority="115">
      <formula>J7 = ""</formula>
    </cfRule>
  </conditionalFormatting>
  <conditionalFormatting sqref="J12">
    <cfRule type="expression" dxfId="163" priority="110">
      <formula>J12 = ""</formula>
    </cfRule>
  </conditionalFormatting>
  <conditionalFormatting sqref="J43">
    <cfRule type="expression" dxfId="162" priority="47">
      <formula>J43 = ""</formula>
    </cfRule>
  </conditionalFormatting>
  <conditionalFormatting sqref="J19:K19">
    <cfRule type="expression" dxfId="161" priority="1">
      <formula>H15=""</formula>
    </cfRule>
  </conditionalFormatting>
  <conditionalFormatting sqref="J23:K23">
    <cfRule type="expression" dxfId="160" priority="12">
      <formula>OR(D23="",D23="Non")</formula>
    </cfRule>
    <cfRule type="expression" dxfId="159" priority="13">
      <formula>AND( D23 ="Oui", J23="")</formula>
    </cfRule>
  </conditionalFormatting>
  <conditionalFormatting sqref="J19:L19">
    <cfRule type="expression" dxfId="158" priority="6">
      <formula>$F$17="Non"</formula>
    </cfRule>
    <cfRule type="expression" dxfId="157" priority="8">
      <formula>$F$19=""</formula>
    </cfRule>
    <cfRule type="expression" dxfId="156" priority="10">
      <formula>$F$19 ="Non"</formula>
    </cfRule>
  </conditionalFormatting>
  <dataValidations disablePrompts="1" count="2">
    <dataValidation type="date" allowBlank="1" showInputMessage="1" showErrorMessage="1" sqref="J23:K23" xr:uid="{25E24548-200C-4397-B7A6-412B8FFF85C7}">
      <formula1>45658</formula1>
      <formula2>54789</formula2>
    </dataValidation>
    <dataValidation type="list" allowBlank="1" showInputMessage="1" showErrorMessage="1" sqref="J19:K19" xr:uid="{14508D1A-5BD5-485E-88BA-6B5199199995}">
      <formula1>"Oui,Non"</formula1>
    </dataValidation>
  </dataValidations>
  <hyperlinks>
    <hyperlink ref="A2:E2" r:id="rId1" display="ProgrammeSGE@hydroquebec.com" xr:uid="{0E32210F-760B-40F5-941A-B7642406BCD6}"/>
    <hyperlink ref="A2" r:id="rId2" xr:uid="{2C65011C-3586-43E2-A1E6-78E3C2170CD5}"/>
  </hyperlinks>
  <pageMargins left="0.5" right="0.5" top="1" bottom="0.5" header="0.3" footer="0.3"/>
  <pageSetup fitToHeight="0" orientation="portrait" r:id="rId3"/>
  <headerFooter scaleWithDoc="0">
    <oddHeader>&amp;L&amp;G&amp;R&amp;"Arial,Gras"&amp;12Formulaire - Demande d'admissibilité 
&amp;"Arial,Normal"&amp;11Programme Système de gestion de l'énergie</oddHeader>
    <oddFooter>&amp;L&amp;"Arial,Normal"&amp;6
Formulaire - Demande de participation -  Programme Système de gestion de l'énergie   (2026-02)&amp;R&amp;"Arial,Normal"&amp;6&amp;P/&amp;N</oddFooter>
  </headerFooter>
  <rowBreaks count="1" manualBreakCount="1">
    <brk id="30" max="16383" man="1"/>
  </rowBreaks>
  <legacyDrawingHF r:id="rId4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F171FE12-DDAE-4B25-A37A-2CD4AFE71FA6}">
          <x14:formula1>
            <xm:f>'Paramètres programme'!$B$4:$B$5</xm:f>
          </x14:formula1>
          <xm:sqref>D23</xm:sqref>
        </x14:dataValidation>
        <x14:dataValidation type="list" showInputMessage="1" showErrorMessage="1" xr:uid="{F7455571-6AD7-4487-8557-58B7DD52D893}">
          <x14:formula1>
            <xm:f>'Paramètres programme'!B4:B6</xm:f>
          </x14:formula1>
          <xm:sqref>F22</xm:sqref>
        </x14:dataValidation>
        <x14:dataValidation type="list" showInputMessage="1" showErrorMessage="1" xr:uid="{AC72971B-B628-4E7D-AC6C-E1E14F25786C}">
          <x14:formula1>
            <xm:f>'Paramètres programme'!B4:B5</xm:f>
          </x14:formula1>
          <xm:sqref>F21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EFDE6-46C2-4A65-ADFD-7A7A3D4A3A6E}">
  <sheetPr codeName="Feuil4"/>
  <dimension ref="B2:G48"/>
  <sheetViews>
    <sheetView topLeftCell="A7" workbookViewId="0">
      <selection activeCell="F30" sqref="F30:F37"/>
    </sheetView>
  </sheetViews>
  <sheetFormatPr defaultColWidth="11.42578125" defaultRowHeight="15" x14ac:dyDescent="0.25"/>
  <cols>
    <col min="1" max="1" width="5.42578125" customWidth="1"/>
    <col min="2" max="2" width="70.5703125" customWidth="1"/>
    <col min="3" max="3" width="21.5703125" customWidth="1"/>
    <col min="4" max="4" width="20.5703125" customWidth="1"/>
    <col min="5" max="5" width="31.5703125" customWidth="1"/>
    <col min="6" max="6" width="26.7109375" customWidth="1"/>
    <col min="8" max="9" width="5.42578125" customWidth="1"/>
  </cols>
  <sheetData>
    <row r="2" spans="2:6" x14ac:dyDescent="0.25">
      <c r="B2" t="s">
        <v>91</v>
      </c>
    </row>
    <row r="3" spans="2:6" x14ac:dyDescent="0.25">
      <c r="B3" s="17" t="s">
        <v>36</v>
      </c>
      <c r="C3" s="11"/>
      <c r="D3" s="11"/>
      <c r="E3" s="12"/>
    </row>
    <row r="4" spans="2:6" x14ac:dyDescent="0.25">
      <c r="B4" t="s">
        <v>9</v>
      </c>
      <c r="C4" s="28"/>
      <c r="D4" s="28"/>
      <c r="E4" s="34"/>
      <c r="F4" s="28"/>
    </row>
    <row r="5" spans="2:6" x14ac:dyDescent="0.25">
      <c r="B5" t="s">
        <v>12</v>
      </c>
      <c r="C5" s="28"/>
      <c r="D5" s="28"/>
      <c r="E5" s="34"/>
      <c r="F5" s="28"/>
    </row>
    <row r="6" spans="2:6" x14ac:dyDescent="0.25">
      <c r="B6" t="s">
        <v>14</v>
      </c>
      <c r="C6" s="28"/>
      <c r="D6" s="28"/>
      <c r="E6" s="34"/>
      <c r="F6" s="28"/>
    </row>
    <row r="7" spans="2:6" x14ac:dyDescent="0.25">
      <c r="B7" s="28"/>
      <c r="C7" s="28"/>
      <c r="D7" s="28"/>
      <c r="E7" s="34"/>
      <c r="F7" s="28"/>
    </row>
    <row r="8" spans="2:6" x14ac:dyDescent="0.25">
      <c r="B8" s="28"/>
      <c r="C8" s="28"/>
      <c r="D8" s="28"/>
      <c r="E8" s="34"/>
      <c r="F8" s="28"/>
    </row>
    <row r="9" spans="2:6" x14ac:dyDescent="0.25">
      <c r="B9" s="28"/>
      <c r="C9" s="28"/>
      <c r="D9" s="28"/>
      <c r="E9" s="34"/>
      <c r="F9" s="28"/>
    </row>
    <row r="10" spans="2:6" x14ac:dyDescent="0.25">
      <c r="B10" s="28"/>
      <c r="C10" s="28"/>
      <c r="D10" s="28"/>
      <c r="E10" s="34"/>
      <c r="F10" s="28"/>
    </row>
    <row r="11" spans="2:6" x14ac:dyDescent="0.25">
      <c r="B11" s="28"/>
      <c r="C11" s="28"/>
      <c r="D11" s="28"/>
      <c r="E11" s="34"/>
      <c r="F11" s="28"/>
    </row>
    <row r="12" spans="2:6" x14ac:dyDescent="0.25">
      <c r="B12" s="28"/>
      <c r="C12" s="28"/>
      <c r="D12" s="28"/>
      <c r="E12" s="34"/>
      <c r="F12" s="28"/>
    </row>
    <row r="13" spans="2:6" x14ac:dyDescent="0.25">
      <c r="B13" s="28"/>
      <c r="C13" s="28"/>
      <c r="D13" s="28"/>
      <c r="E13" s="34"/>
      <c r="F13" s="28"/>
    </row>
    <row r="14" spans="2:6" x14ac:dyDescent="0.25">
      <c r="B14" s="28"/>
      <c r="C14" s="28"/>
      <c r="D14" s="28"/>
      <c r="E14" s="34"/>
      <c r="F14" s="28"/>
    </row>
    <row r="15" spans="2:6" x14ac:dyDescent="0.25">
      <c r="B15" s="28"/>
      <c r="C15" s="28"/>
      <c r="D15" s="28"/>
      <c r="E15" s="34"/>
      <c r="F15" s="28"/>
    </row>
    <row r="16" spans="2:6" x14ac:dyDescent="0.25">
      <c r="B16" s="28"/>
      <c r="C16" s="28"/>
      <c r="D16" s="28"/>
      <c r="E16" s="34"/>
      <c r="F16" s="28"/>
    </row>
    <row r="17" spans="2:7" x14ac:dyDescent="0.25">
      <c r="B17" s="28"/>
      <c r="C17" s="28"/>
      <c r="D17" s="28"/>
      <c r="E17" s="34"/>
      <c r="F17" s="28"/>
    </row>
    <row r="18" spans="2:7" x14ac:dyDescent="0.25">
      <c r="E18" s="13"/>
    </row>
    <row r="19" spans="2:7" x14ac:dyDescent="0.25">
      <c r="E19" s="13"/>
    </row>
    <row r="20" spans="2:7" x14ac:dyDescent="0.25">
      <c r="E20" s="13"/>
    </row>
    <row r="21" spans="2:7" x14ac:dyDescent="0.25">
      <c r="B21" s="9"/>
      <c r="C21" s="9"/>
      <c r="E21" s="14"/>
      <c r="F21" s="9"/>
    </row>
    <row r="22" spans="2:7" x14ac:dyDescent="0.25">
      <c r="E22" s="13"/>
    </row>
    <row r="23" spans="2:7" x14ac:dyDescent="0.25">
      <c r="E23" s="13"/>
    </row>
    <row r="24" spans="2:7" x14ac:dyDescent="0.25">
      <c r="E24" s="13"/>
    </row>
    <row r="25" spans="2:7" x14ac:dyDescent="0.25">
      <c r="B25" s="15"/>
      <c r="C25" s="15"/>
      <c r="D25" s="15"/>
      <c r="E25" s="16"/>
    </row>
    <row r="28" spans="2:7" x14ac:dyDescent="0.25">
      <c r="B28" s="38" t="s">
        <v>93</v>
      </c>
      <c r="C28" s="39"/>
      <c r="D28" s="39"/>
      <c r="E28" s="39"/>
      <c r="F28" s="39"/>
      <c r="G28" s="39"/>
    </row>
    <row r="29" spans="2:7" ht="30" x14ac:dyDescent="0.25">
      <c r="B29" s="142" t="s">
        <v>92</v>
      </c>
      <c r="C29" s="143" t="s">
        <v>153</v>
      </c>
      <c r="D29" s="143" t="s">
        <v>154</v>
      </c>
      <c r="E29" s="154" t="s">
        <v>159</v>
      </c>
      <c r="F29" s="144" t="s">
        <v>158</v>
      </c>
    </row>
    <row r="30" spans="2:7" x14ac:dyDescent="0.25">
      <c r="B30" s="145" t="s">
        <v>95</v>
      </c>
      <c r="C30" s="146">
        <v>50000</v>
      </c>
      <c r="D30" s="146">
        <f>'Paramètres programme'!$C30*'Onglet Énergir'!$C$9</f>
        <v>0</v>
      </c>
      <c r="E30" s="146">
        <f>D30-'Onglet Énergir'!C13</f>
        <v>0</v>
      </c>
      <c r="F30" s="284">
        <v>175000</v>
      </c>
    </row>
    <row r="31" spans="2:7" x14ac:dyDescent="0.25">
      <c r="B31" s="147" t="s">
        <v>98</v>
      </c>
      <c r="C31" s="148">
        <v>350000</v>
      </c>
      <c r="D31" s="148">
        <f>'Paramètres programme'!$C31*'Onglet Énergir'!$C$9</f>
        <v>0</v>
      </c>
      <c r="E31" s="148">
        <f>D31-'Onglet Énergir'!C14</f>
        <v>0</v>
      </c>
      <c r="F31" s="285"/>
    </row>
    <row r="32" spans="2:7" x14ac:dyDescent="0.25">
      <c r="B32" s="149" t="s">
        <v>99</v>
      </c>
      <c r="C32" s="146">
        <v>350000</v>
      </c>
      <c r="D32" s="146">
        <f>'Paramètres programme'!$C32*'Onglet Énergir'!$C$9</f>
        <v>0</v>
      </c>
      <c r="E32" s="146">
        <f>D32-'Onglet Énergir'!C15</f>
        <v>0</v>
      </c>
      <c r="F32" s="285"/>
    </row>
    <row r="33" spans="2:7" x14ac:dyDescent="0.25">
      <c r="B33" s="147" t="s">
        <v>96</v>
      </c>
      <c r="C33" s="148">
        <v>50000</v>
      </c>
      <c r="D33" s="148">
        <f>'Paramètres programme'!$C33*'Onglet Énergir'!$C$9</f>
        <v>0</v>
      </c>
      <c r="E33" s="151">
        <f>D33</f>
        <v>0</v>
      </c>
      <c r="F33" s="285"/>
    </row>
    <row r="34" spans="2:7" x14ac:dyDescent="0.25">
      <c r="B34" s="145" t="s">
        <v>100</v>
      </c>
      <c r="C34" s="146">
        <v>500000</v>
      </c>
      <c r="D34" s="146">
        <f>'Paramètres programme'!$C34*'Onglet Énergir'!$C$9</f>
        <v>0</v>
      </c>
      <c r="E34" s="146">
        <f t="shared" ref="E34:E37" si="0">D34</f>
        <v>0</v>
      </c>
      <c r="F34" s="285"/>
    </row>
    <row r="35" spans="2:7" x14ac:dyDescent="0.25">
      <c r="B35" s="153" t="s">
        <v>101</v>
      </c>
      <c r="C35" s="148">
        <v>10000</v>
      </c>
      <c r="D35" s="148">
        <f>'Paramètres programme'!$C35*'Onglet Énergir'!$C$9</f>
        <v>0</v>
      </c>
      <c r="E35" s="148">
        <f t="shared" si="0"/>
        <v>0</v>
      </c>
      <c r="F35" s="285"/>
    </row>
    <row r="36" spans="2:7" x14ac:dyDescent="0.25">
      <c r="B36" s="152" t="s">
        <v>97</v>
      </c>
      <c r="C36" s="146">
        <v>50000</v>
      </c>
      <c r="D36" s="146">
        <f>'Paramètres programme'!$C36*'Onglet Énergir'!$C$9</f>
        <v>0</v>
      </c>
      <c r="E36" s="146">
        <f t="shared" si="0"/>
        <v>0</v>
      </c>
      <c r="F36" s="285"/>
    </row>
    <row r="37" spans="2:7" x14ac:dyDescent="0.25">
      <c r="B37" s="120" t="s">
        <v>157</v>
      </c>
      <c r="C37" s="150">
        <v>200000</v>
      </c>
      <c r="D37" s="150">
        <v>25000</v>
      </c>
      <c r="E37" s="151">
        <f t="shared" si="0"/>
        <v>25000</v>
      </c>
      <c r="F37" s="286"/>
    </row>
    <row r="39" spans="2:7" x14ac:dyDescent="0.25">
      <c r="B39" t="s">
        <v>155</v>
      </c>
      <c r="C39" s="51">
        <v>0.95</v>
      </c>
    </row>
    <row r="40" spans="2:7" x14ac:dyDescent="0.25">
      <c r="D40" s="51"/>
    </row>
    <row r="41" spans="2:7" x14ac:dyDescent="0.25">
      <c r="B41" s="38" t="s">
        <v>87</v>
      </c>
      <c r="C41" s="39"/>
      <c r="D41" s="39"/>
      <c r="E41" s="39"/>
      <c r="F41" s="39"/>
      <c r="G41" s="39"/>
    </row>
    <row r="42" spans="2:7" x14ac:dyDescent="0.25">
      <c r="B42" t="s">
        <v>156</v>
      </c>
      <c r="C42" s="51" t="s">
        <v>88</v>
      </c>
    </row>
    <row r="43" spans="2:7" x14ac:dyDescent="0.25">
      <c r="B43">
        <v>0.5</v>
      </c>
      <c r="C43" s="2">
        <v>1000000</v>
      </c>
    </row>
    <row r="44" spans="2:7" x14ac:dyDescent="0.25">
      <c r="D44" s="51"/>
    </row>
    <row r="45" spans="2:7" x14ac:dyDescent="0.25">
      <c r="B45" s="38" t="s">
        <v>78</v>
      </c>
    </row>
    <row r="46" spans="2:7" x14ac:dyDescent="0.25">
      <c r="B46" t="s">
        <v>79</v>
      </c>
      <c r="C46" t="s">
        <v>82</v>
      </c>
    </row>
    <row r="47" spans="2:7" x14ac:dyDescent="0.25">
      <c r="B47" t="s">
        <v>80</v>
      </c>
      <c r="C47" t="s">
        <v>83</v>
      </c>
    </row>
    <row r="48" spans="2:7" x14ac:dyDescent="0.25">
      <c r="B48" t="s">
        <v>81</v>
      </c>
      <c r="C48" t="s">
        <v>84</v>
      </c>
    </row>
  </sheetData>
  <mergeCells count="1">
    <mergeCell ref="F30:F37"/>
  </mergeCells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4022D7-D738-495E-A6A5-5E8B6741F602}">
  <sheetPr codeName="Feuil5">
    <tabColor theme="7" tint="0.79998168889431442"/>
    <pageSetUpPr fitToPage="1"/>
  </sheetPr>
  <dimension ref="A1:K29"/>
  <sheetViews>
    <sheetView showGridLines="0" view="pageLayout" zoomScaleNormal="100" workbookViewId="0">
      <selection activeCell="B36" sqref="B36"/>
    </sheetView>
  </sheetViews>
  <sheetFormatPr defaultColWidth="11.5703125" defaultRowHeight="15" x14ac:dyDescent="0.25"/>
  <cols>
    <col min="1" max="1" width="13" customWidth="1"/>
    <col min="2" max="2" width="11.5703125" customWidth="1"/>
    <col min="3" max="10" width="11" customWidth="1"/>
    <col min="11" max="11" width="14.85546875" customWidth="1"/>
  </cols>
  <sheetData>
    <row r="1" spans="1:11" ht="13.15" customHeight="1" thickBot="1" x14ac:dyDescent="0.3">
      <c r="A1" s="292" t="s">
        <v>72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</row>
    <row r="2" spans="1:11" ht="12" customHeight="1" x14ac:dyDescent="0.25">
      <c r="A2" s="330" t="s">
        <v>1</v>
      </c>
      <c r="B2" s="331"/>
      <c r="C2" s="331"/>
      <c r="D2" s="331"/>
      <c r="E2" s="331"/>
      <c r="F2" s="331"/>
      <c r="G2" s="332"/>
      <c r="H2" s="327" t="s">
        <v>71</v>
      </c>
      <c r="I2" s="327"/>
      <c r="J2" s="323" t="s">
        <v>70</v>
      </c>
      <c r="K2" s="323"/>
    </row>
    <row r="3" spans="1:11" ht="17.25" customHeight="1" x14ac:dyDescent="0.25">
      <c r="A3" s="328">
        <f>'Demande d''admissibilité'!A5</f>
        <v>0</v>
      </c>
      <c r="B3" s="328"/>
      <c r="C3" s="328"/>
      <c r="D3" s="328"/>
      <c r="E3" s="328"/>
      <c r="F3" s="328"/>
      <c r="G3" s="328"/>
      <c r="H3" s="326">
        <f>'Demande d''admissibilité'!J5</f>
        <v>0</v>
      </c>
      <c r="I3" s="326"/>
      <c r="J3" s="324">
        <f>'Onglet Énergir'!C2</f>
        <v>0</v>
      </c>
      <c r="K3" s="324"/>
    </row>
    <row r="4" spans="1:11" ht="12" customHeight="1" x14ac:dyDescent="0.25">
      <c r="A4" s="329" t="s">
        <v>6</v>
      </c>
      <c r="B4" s="329"/>
      <c r="C4" s="329"/>
      <c r="D4" s="329"/>
      <c r="E4" s="329"/>
      <c r="F4" s="329"/>
      <c r="G4" s="329"/>
      <c r="H4" s="329"/>
      <c r="I4" s="329"/>
      <c r="J4" s="325" t="s">
        <v>76</v>
      </c>
      <c r="K4" s="325"/>
    </row>
    <row r="5" spans="1:11" ht="17.25" customHeight="1" x14ac:dyDescent="0.25">
      <c r="A5" s="328">
        <f>'Demande d''admissibilité'!A10</f>
        <v>0</v>
      </c>
      <c r="B5" s="328"/>
      <c r="C5" s="328"/>
      <c r="D5" s="328"/>
      <c r="E5" s="328"/>
      <c r="F5" s="328"/>
      <c r="G5" s="328"/>
      <c r="H5" s="328"/>
      <c r="I5" s="328"/>
      <c r="J5" s="326">
        <f>'Onglet Énergir'!C3</f>
        <v>0</v>
      </c>
      <c r="K5" s="326"/>
    </row>
    <row r="6" spans="1:11" ht="23.45" customHeight="1" thickBot="1" x14ac:dyDescent="0.3">
      <c r="A6" s="267" t="s">
        <v>207</v>
      </c>
      <c r="B6" s="267"/>
      <c r="C6" s="267"/>
      <c r="D6" s="267"/>
      <c r="E6" s="267"/>
      <c r="F6" s="267"/>
      <c r="G6" s="267"/>
      <c r="H6" s="267"/>
      <c r="I6" s="267"/>
      <c r="J6" s="267"/>
      <c r="K6" s="267"/>
    </row>
    <row r="7" spans="1:11" ht="22.5" x14ac:dyDescent="0.25">
      <c r="A7" s="293" t="s">
        <v>68</v>
      </c>
      <c r="B7" s="295" t="s">
        <v>37</v>
      </c>
      <c r="C7" s="96" t="s">
        <v>64</v>
      </c>
      <c r="D7" s="96" t="s">
        <v>65</v>
      </c>
      <c r="E7" s="295" t="s">
        <v>67</v>
      </c>
      <c r="F7" s="300"/>
      <c r="G7" s="300"/>
      <c r="H7" s="300"/>
      <c r="I7" s="301"/>
      <c r="J7" s="97" t="s">
        <v>66</v>
      </c>
      <c r="K7" s="302" t="s">
        <v>116</v>
      </c>
    </row>
    <row r="8" spans="1:11" ht="20.25" customHeight="1" x14ac:dyDescent="0.25">
      <c r="A8" s="294"/>
      <c r="B8" s="296"/>
      <c r="C8" s="23" t="s">
        <v>38</v>
      </c>
      <c r="D8" s="23" t="s">
        <v>39</v>
      </c>
      <c r="E8" s="23" t="s">
        <v>40</v>
      </c>
      <c r="F8" s="23" t="s">
        <v>41</v>
      </c>
      <c r="G8" s="23" t="s">
        <v>42</v>
      </c>
      <c r="H8" s="23" t="s">
        <v>43</v>
      </c>
      <c r="I8" s="23" t="s">
        <v>44</v>
      </c>
      <c r="J8" s="98" t="s">
        <v>45</v>
      </c>
      <c r="K8" s="303"/>
    </row>
    <row r="9" spans="1:11" x14ac:dyDescent="0.25">
      <c r="A9" s="37" t="s">
        <v>74</v>
      </c>
      <c r="B9" s="82">
        <f>Anticipé!I13</f>
        <v>0</v>
      </c>
      <c r="C9" s="82">
        <f>'Mois 3'!F13</f>
        <v>0</v>
      </c>
      <c r="D9" s="82">
        <f>'Mois 9'!F13</f>
        <v>0</v>
      </c>
      <c r="E9" s="82">
        <f>'Mois 15'!F13</f>
        <v>0</v>
      </c>
      <c r="F9" s="82">
        <f>'Mois 27'!F13</f>
        <v>0</v>
      </c>
      <c r="G9" s="82">
        <f>'Mois 39'!F13</f>
        <v>0</v>
      </c>
      <c r="H9" s="82">
        <f>'Mois 51'!F13</f>
        <v>0</v>
      </c>
      <c r="I9" s="82">
        <f>'Mois 63'!F13</f>
        <v>0</v>
      </c>
      <c r="J9" s="82">
        <f>'Mois 75'!F13</f>
        <v>0</v>
      </c>
      <c r="K9" s="77"/>
    </row>
    <row r="10" spans="1:11" ht="20.25" customHeight="1" x14ac:dyDescent="0.25">
      <c r="A10" s="333" t="s">
        <v>109</v>
      </c>
      <c r="B10" s="334"/>
      <c r="C10" s="334"/>
      <c r="D10" s="334"/>
      <c r="E10" s="334"/>
      <c r="F10" s="334"/>
      <c r="G10" s="334"/>
      <c r="H10" s="334"/>
      <c r="I10" s="334"/>
      <c r="J10" s="334"/>
      <c r="K10" s="335"/>
    </row>
    <row r="11" spans="1:11" ht="23.65" customHeight="1" x14ac:dyDescent="0.25">
      <c r="A11" s="27" t="s">
        <v>33</v>
      </c>
      <c r="B11" s="70"/>
      <c r="C11" s="70">
        <f>'Mois 3'!B22</f>
        <v>0</v>
      </c>
      <c r="D11" s="70">
        <f>'Mois 9'!B22</f>
        <v>0</v>
      </c>
      <c r="E11" s="70">
        <f>'Mois 15'!B22</f>
        <v>0</v>
      </c>
      <c r="F11" s="70">
        <f>'Mois 27'!B22</f>
        <v>0</v>
      </c>
      <c r="G11" s="70">
        <f>'Mois 39'!B22</f>
        <v>0</v>
      </c>
      <c r="H11" s="70">
        <f>'Mois 51'!B22</f>
        <v>0</v>
      </c>
      <c r="I11" s="70">
        <f>'Mois 63'!B22</f>
        <v>0</v>
      </c>
      <c r="J11" s="70">
        <f>'Mois 75'!B22</f>
        <v>0</v>
      </c>
      <c r="K11" s="88">
        <f>SUM(C11:J11)</f>
        <v>0</v>
      </c>
    </row>
    <row r="12" spans="1:11" ht="23.65" customHeight="1" x14ac:dyDescent="0.25">
      <c r="A12" s="27" t="s">
        <v>34</v>
      </c>
      <c r="B12" s="70"/>
      <c r="C12" s="70">
        <f>'Mois 3'!B23</f>
        <v>0</v>
      </c>
      <c r="D12" s="70">
        <f>'Mois 9'!B23</f>
        <v>0</v>
      </c>
      <c r="E12" s="70">
        <f>'Mois 15'!B23</f>
        <v>0</v>
      </c>
      <c r="F12" s="70">
        <f>'Mois 27'!B23</f>
        <v>0</v>
      </c>
      <c r="G12" s="70">
        <f>'Mois 39'!B23</f>
        <v>0</v>
      </c>
      <c r="H12" s="70">
        <f>'Mois 51'!B23</f>
        <v>0</v>
      </c>
      <c r="I12" s="70">
        <f>'Mois 63'!B23</f>
        <v>0</v>
      </c>
      <c r="J12" s="70">
        <f>'Mois 75'!B23</f>
        <v>0</v>
      </c>
      <c r="K12" s="88">
        <f t="shared" ref="K12:K15" si="0">SUM(C12:J12)</f>
        <v>0</v>
      </c>
    </row>
    <row r="13" spans="1:11" ht="23.65" customHeight="1" x14ac:dyDescent="0.25">
      <c r="A13" s="27" t="s">
        <v>35</v>
      </c>
      <c r="B13" s="70"/>
      <c r="C13" s="70">
        <f>'Mois 3'!B24</f>
        <v>0</v>
      </c>
      <c r="D13" s="70">
        <f>'Mois 9'!B24</f>
        <v>0</v>
      </c>
      <c r="E13" s="70">
        <f>'Mois 15'!B24</f>
        <v>0</v>
      </c>
      <c r="F13" s="70">
        <f>'Mois 27'!B24</f>
        <v>0</v>
      </c>
      <c r="G13" s="70">
        <f>'Mois 39'!B24</f>
        <v>0</v>
      </c>
      <c r="H13" s="70">
        <f>'Mois 51'!B24</f>
        <v>0</v>
      </c>
      <c r="I13" s="70">
        <f>'Mois 63'!B24</f>
        <v>0</v>
      </c>
      <c r="J13" s="70">
        <f>'Mois 75'!B24</f>
        <v>0</v>
      </c>
      <c r="K13" s="88">
        <f t="shared" si="0"/>
        <v>0</v>
      </c>
    </row>
    <row r="14" spans="1:11" ht="23.65" customHeight="1" x14ac:dyDescent="0.25">
      <c r="A14" s="27" t="s">
        <v>46</v>
      </c>
      <c r="B14" s="70"/>
      <c r="C14" s="70">
        <f>'Mois 3'!B25</f>
        <v>0</v>
      </c>
      <c r="D14" s="70">
        <f>'Mois 9'!B25</f>
        <v>0</v>
      </c>
      <c r="E14" s="70">
        <f>'Mois 15'!B25</f>
        <v>0</v>
      </c>
      <c r="F14" s="70">
        <f>'Mois 27'!B25</f>
        <v>0</v>
      </c>
      <c r="G14" s="70">
        <f>'Mois 39'!B25</f>
        <v>0</v>
      </c>
      <c r="H14" s="70">
        <f>'Mois 51'!B25</f>
        <v>0</v>
      </c>
      <c r="I14" s="70">
        <f>'Mois 63'!B25</f>
        <v>0</v>
      </c>
      <c r="J14" s="70">
        <f>'Mois 75'!B25</f>
        <v>0</v>
      </c>
      <c r="K14" s="88">
        <f t="shared" si="0"/>
        <v>0</v>
      </c>
    </row>
    <row r="15" spans="1:11" ht="23.65" customHeight="1" x14ac:dyDescent="0.25">
      <c r="A15" s="83" t="s">
        <v>47</v>
      </c>
      <c r="B15" s="84"/>
      <c r="C15" s="70">
        <f>'Mois 3'!B26</f>
        <v>0</v>
      </c>
      <c r="D15" s="70">
        <f>'Mois 9'!B26</f>
        <v>0</v>
      </c>
      <c r="E15" s="70">
        <f>'Mois 15'!B26</f>
        <v>0</v>
      </c>
      <c r="F15" s="70">
        <f>'Mois 27'!B26</f>
        <v>0</v>
      </c>
      <c r="G15" s="70">
        <f>'Mois 39'!B26</f>
        <v>0</v>
      </c>
      <c r="H15" s="70">
        <f>'Mois 51'!B26</f>
        <v>0</v>
      </c>
      <c r="I15" s="70">
        <f>'Mois 63'!B26</f>
        <v>0</v>
      </c>
      <c r="J15" s="70">
        <f>'Mois 75'!B26</f>
        <v>0</v>
      </c>
      <c r="K15" s="89">
        <f t="shared" si="0"/>
        <v>0</v>
      </c>
    </row>
    <row r="16" spans="1:11" ht="18" customHeight="1" x14ac:dyDescent="0.25">
      <c r="A16" s="85" t="s">
        <v>117</v>
      </c>
      <c r="B16" s="91"/>
      <c r="C16" s="92">
        <f>SUM(C11:C15)</f>
        <v>0</v>
      </c>
      <c r="D16" s="92">
        <f t="shared" ref="D16:J16" si="1">SUM(D11:D15)</f>
        <v>0</v>
      </c>
      <c r="E16" s="92">
        <f t="shared" si="1"/>
        <v>0</v>
      </c>
      <c r="F16" s="92">
        <f t="shared" si="1"/>
        <v>0</v>
      </c>
      <c r="G16" s="92">
        <f t="shared" si="1"/>
        <v>0</v>
      </c>
      <c r="H16" s="92">
        <f t="shared" si="1"/>
        <v>0</v>
      </c>
      <c r="I16" s="92">
        <f t="shared" si="1"/>
        <v>0</v>
      </c>
      <c r="J16" s="93">
        <f t="shared" si="1"/>
        <v>0</v>
      </c>
      <c r="K16" s="90">
        <f>SUM(K11:K15)</f>
        <v>0</v>
      </c>
    </row>
    <row r="17" spans="1:11" ht="20.25" customHeight="1" x14ac:dyDescent="0.25">
      <c r="A17" s="297" t="s">
        <v>189</v>
      </c>
      <c r="B17" s="298"/>
      <c r="C17" s="298"/>
      <c r="D17" s="298"/>
      <c r="E17" s="298"/>
      <c r="F17" s="298"/>
      <c r="G17" s="298"/>
      <c r="H17" s="298"/>
      <c r="I17" s="298"/>
      <c r="J17" s="298"/>
      <c r="K17" s="299"/>
    </row>
    <row r="18" spans="1:11" ht="23.45" customHeight="1" x14ac:dyDescent="0.25">
      <c r="A18" s="66" t="s">
        <v>108</v>
      </c>
      <c r="B18" s="94"/>
      <c r="C18" s="84">
        <f>'Mois 3'!$E$27</f>
        <v>0</v>
      </c>
      <c r="D18" s="84">
        <f>'Mois 9'!$E$27</f>
        <v>0</v>
      </c>
      <c r="E18" s="84">
        <f>'Mois 15'!$E$27</f>
        <v>0</v>
      </c>
      <c r="F18" s="84">
        <f>'Mois 27'!$E$27</f>
        <v>0</v>
      </c>
      <c r="G18" s="84">
        <f>'Mois 39'!$E$27</f>
        <v>0</v>
      </c>
      <c r="H18" s="84">
        <f>'Mois 51'!$E$27</f>
        <v>0</v>
      </c>
      <c r="I18" s="84">
        <f>'Mois 63'!$E$27</f>
        <v>0</v>
      </c>
      <c r="J18" s="84">
        <f>'Mois 75'!$E$27</f>
        <v>0</v>
      </c>
      <c r="K18" s="48">
        <f>SUM(B18:J18)</f>
        <v>0</v>
      </c>
    </row>
    <row r="19" spans="1:11" ht="21.6" customHeight="1" x14ac:dyDescent="0.25">
      <c r="A19" s="65" t="s">
        <v>75</v>
      </c>
      <c r="B19" s="95">
        <f>Anticipé!E68</f>
        <v>0</v>
      </c>
      <c r="C19" s="86">
        <f>'Mois 3'!$E$32</f>
        <v>0</v>
      </c>
      <c r="D19" s="86">
        <f>'Mois 9'!$E$31</f>
        <v>0</v>
      </c>
      <c r="E19" s="86">
        <f>'Mois 15'!$E$31</f>
        <v>0</v>
      </c>
      <c r="F19" s="86">
        <f>'Mois 27'!$E$31</f>
        <v>0</v>
      </c>
      <c r="G19" s="86">
        <f>'Mois 39'!$E$31</f>
        <v>0</v>
      </c>
      <c r="H19" s="86">
        <f>'Mois 51'!$E$31</f>
        <v>0</v>
      </c>
      <c r="I19" s="86">
        <f>'Mois 63'!$E$31</f>
        <v>0</v>
      </c>
      <c r="J19" s="87">
        <f>'Mois 75'!$E$31</f>
        <v>0</v>
      </c>
      <c r="K19" s="24">
        <f>SUM(B19:J19)</f>
        <v>0</v>
      </c>
    </row>
    <row r="20" spans="1:11" ht="22.15" customHeight="1" x14ac:dyDescent="0.25">
      <c r="A20" s="27" t="s">
        <v>107</v>
      </c>
      <c r="B20" s="72"/>
      <c r="C20" s="70">
        <f>'Mois 3'!$D$27</f>
        <v>175000</v>
      </c>
      <c r="D20" s="70">
        <f>'Mois 9'!$D$27</f>
        <v>175000</v>
      </c>
      <c r="E20" s="70">
        <f>'Mois 15'!$D$27</f>
        <v>175000</v>
      </c>
      <c r="F20" s="70">
        <f>'Mois 27'!$D$27</f>
        <v>175000</v>
      </c>
      <c r="G20" s="70">
        <f>'Mois 39'!$D$27</f>
        <v>175000</v>
      </c>
      <c r="H20" s="70">
        <f>'Mois 51'!$D$27</f>
        <v>175000</v>
      </c>
      <c r="I20" s="70">
        <f>'Mois 63'!$D$27</f>
        <v>175000</v>
      </c>
      <c r="J20" s="70">
        <f>'Mois 75'!$D$27</f>
        <v>0</v>
      </c>
      <c r="K20" s="47"/>
    </row>
    <row r="21" spans="1:11" ht="3.6" customHeight="1" x14ac:dyDescent="0.25">
      <c r="A21" s="52"/>
      <c r="B21" s="52"/>
      <c r="C21" s="52"/>
      <c r="D21" s="52"/>
      <c r="E21" s="52"/>
      <c r="F21" s="52"/>
      <c r="G21" s="52"/>
      <c r="H21" s="52"/>
      <c r="I21" s="52"/>
      <c r="J21" s="52"/>
      <c r="K21" s="52"/>
    </row>
    <row r="22" spans="1:11" ht="28.9" customHeight="1" thickBot="1" x14ac:dyDescent="0.3">
      <c r="A22" s="203" t="s">
        <v>171</v>
      </c>
      <c r="B22" s="203"/>
      <c r="C22" s="203"/>
      <c r="D22" s="203"/>
      <c r="E22" s="203"/>
      <c r="F22" s="203"/>
      <c r="G22" s="203"/>
      <c r="H22" s="203"/>
      <c r="I22" s="203"/>
      <c r="J22" s="203"/>
      <c r="K22" s="203"/>
    </row>
    <row r="23" spans="1:11" ht="20.25" customHeight="1" x14ac:dyDescent="0.25">
      <c r="A23" s="63"/>
      <c r="B23" s="291" t="s">
        <v>48</v>
      </c>
      <c r="C23" s="291"/>
      <c r="D23" s="291" t="s">
        <v>49</v>
      </c>
      <c r="E23" s="291"/>
      <c r="F23" s="291" t="s">
        <v>172</v>
      </c>
      <c r="G23" s="291"/>
      <c r="H23" s="291" t="s">
        <v>118</v>
      </c>
      <c r="I23" s="291"/>
      <c r="J23" s="291" t="s">
        <v>119</v>
      </c>
      <c r="K23" s="291"/>
    </row>
    <row r="24" spans="1:11" ht="18" customHeight="1" x14ac:dyDescent="0.25">
      <c r="A24" s="75" t="s">
        <v>50</v>
      </c>
      <c r="B24" s="304" t="str">
        <f>'Perfo. - 1'!$G$27</f>
        <v>1-1-1-1</v>
      </c>
      <c r="C24" s="305"/>
      <c r="D24" s="73">
        <f>'Perfo. - 1'!$A$13</f>
        <v>45877</v>
      </c>
      <c r="E24" s="73">
        <f>'Perfo. - 1'!$C$13</f>
        <v>46241</v>
      </c>
      <c r="F24" s="306">
        <f>'Perfo. - 1'!$G$18</f>
        <v>0</v>
      </c>
      <c r="G24" s="307"/>
      <c r="H24" s="289">
        <f>'Perfo. - 1'!$G$20</f>
        <v>0</v>
      </c>
      <c r="I24" s="290"/>
      <c r="J24" s="287">
        <f>H24</f>
        <v>0</v>
      </c>
      <c r="K24" s="288"/>
    </row>
    <row r="25" spans="1:11" ht="18" customHeight="1" x14ac:dyDescent="0.25">
      <c r="A25" s="75" t="s">
        <v>51</v>
      </c>
      <c r="B25" s="304" t="str">
        <f>'Perfo. - 2'!$G$27</f>
        <v>2-2-2-2</v>
      </c>
      <c r="C25" s="305"/>
      <c r="D25" s="73">
        <f>'Perfo. - 2'!$A$13</f>
        <v>46242</v>
      </c>
      <c r="E25" s="73">
        <f>'Perfo. - 2'!$C$13</f>
        <v>46606</v>
      </c>
      <c r="F25" s="306">
        <f>'Perfo. - 2'!$G$18</f>
        <v>0</v>
      </c>
      <c r="G25" s="307"/>
      <c r="H25" s="289">
        <f>'Perfo. - 2'!$G$20</f>
        <v>0</v>
      </c>
      <c r="I25" s="290"/>
      <c r="J25" s="287">
        <f>$J$24+H25</f>
        <v>0</v>
      </c>
      <c r="K25" s="288"/>
    </row>
    <row r="26" spans="1:11" ht="18" customHeight="1" x14ac:dyDescent="0.25">
      <c r="A26" s="75" t="s">
        <v>52</v>
      </c>
      <c r="B26" s="304" t="str">
        <f>'Perfo. - 3'!$G$27</f>
        <v>3-3-3-3</v>
      </c>
      <c r="C26" s="305"/>
      <c r="D26" s="73">
        <f>'Perfo. - 3'!$A$13</f>
        <v>46607</v>
      </c>
      <c r="E26" s="73">
        <f>'Perfo. - 3'!$C$13</f>
        <v>46972</v>
      </c>
      <c r="F26" s="306">
        <f>'Perfo. - 3'!$G$18</f>
        <v>0</v>
      </c>
      <c r="G26" s="307"/>
      <c r="H26" s="289">
        <f>'Perfo. - 3'!$G$20</f>
        <v>0</v>
      </c>
      <c r="I26" s="290"/>
      <c r="J26" s="287">
        <f>$J$25+H26</f>
        <v>0</v>
      </c>
      <c r="K26" s="288"/>
    </row>
    <row r="27" spans="1:11" ht="18" customHeight="1" x14ac:dyDescent="0.25">
      <c r="A27" s="75" t="s">
        <v>53</v>
      </c>
      <c r="B27" s="304" t="str">
        <f>'Perfo. - 4'!$G$27</f>
        <v>4-4-4-4</v>
      </c>
      <c r="C27" s="305"/>
      <c r="D27" s="73">
        <f>'Perfo. - 4'!$A$13</f>
        <v>46973</v>
      </c>
      <c r="E27" s="73">
        <f>'Perfo. - 4'!$C$13</f>
        <v>47337</v>
      </c>
      <c r="F27" s="306">
        <f>'Perfo. - 4'!$G$18</f>
        <v>0</v>
      </c>
      <c r="G27" s="307"/>
      <c r="H27" s="289">
        <f>'Perfo. - 4'!$G$20</f>
        <v>0</v>
      </c>
      <c r="I27" s="290"/>
      <c r="J27" s="287">
        <f>$J$26+H27</f>
        <v>0</v>
      </c>
      <c r="K27" s="288"/>
    </row>
    <row r="28" spans="1:11" ht="18" customHeight="1" x14ac:dyDescent="0.25">
      <c r="A28" s="76" t="s">
        <v>54</v>
      </c>
      <c r="B28" s="318" t="str">
        <f>'Perfo. - 5'!$G$27</f>
        <v>5-5-5-5</v>
      </c>
      <c r="C28" s="319"/>
      <c r="D28" s="73">
        <f>'Perfo. - 5'!$A$13</f>
        <v>47338</v>
      </c>
      <c r="E28" s="73">
        <f>'Perfo. - 5'!$C$13</f>
        <v>47702</v>
      </c>
      <c r="F28" s="306">
        <f>'Perfo. - 5'!$G$18</f>
        <v>0</v>
      </c>
      <c r="G28" s="307"/>
      <c r="H28" s="314">
        <f>'Perfo. - 5'!$G$20</f>
        <v>0</v>
      </c>
      <c r="I28" s="315"/>
      <c r="J28" s="310">
        <f>J27+H28</f>
        <v>0</v>
      </c>
      <c r="K28" s="311"/>
    </row>
    <row r="29" spans="1:11" ht="18" customHeight="1" x14ac:dyDescent="0.25">
      <c r="A29" s="320" t="s">
        <v>125</v>
      </c>
      <c r="B29" s="321"/>
      <c r="C29" s="321"/>
      <c r="D29" s="321"/>
      <c r="E29" s="322"/>
      <c r="F29" s="308">
        <f>SUM(F24:G28)</f>
        <v>0</v>
      </c>
      <c r="G29" s="309"/>
      <c r="H29" s="316">
        <f>SUM(H24:I28)</f>
        <v>0</v>
      </c>
      <c r="I29" s="317"/>
      <c r="J29" s="312"/>
      <c r="K29" s="313"/>
    </row>
  </sheetData>
  <sheetProtection algorithmName="SHA-512" hashValue="2rV8JvI0YxTJDdDmiGX/RgppXHvMpYJE8k6ejzqTALe2M4HJ/apZK+579T8o67bMNNufnxOMdYMyY8tvvRGZ6A==" saltValue="NwdPZiqGNs4EN1Fl6w6SIA==" spinCount="100000" sheet="1" objects="1" scenarios="1"/>
  <mergeCells count="48">
    <mergeCell ref="D23:E23"/>
    <mergeCell ref="F23:G23"/>
    <mergeCell ref="B28:C28"/>
    <mergeCell ref="A29:E29"/>
    <mergeCell ref="J2:K2"/>
    <mergeCell ref="J3:K3"/>
    <mergeCell ref="J4:K4"/>
    <mergeCell ref="J5:K5"/>
    <mergeCell ref="H2:I2"/>
    <mergeCell ref="H3:I3"/>
    <mergeCell ref="A5:I5"/>
    <mergeCell ref="A4:I4"/>
    <mergeCell ref="A3:G3"/>
    <mergeCell ref="A2:G2"/>
    <mergeCell ref="A10:K10"/>
    <mergeCell ref="A6:K6"/>
    <mergeCell ref="B24:C24"/>
    <mergeCell ref="B23:C23"/>
    <mergeCell ref="F29:G29"/>
    <mergeCell ref="J28:K28"/>
    <mergeCell ref="J29:K29"/>
    <mergeCell ref="H25:I25"/>
    <mergeCell ref="H26:I26"/>
    <mergeCell ref="H27:I27"/>
    <mergeCell ref="H28:I28"/>
    <mergeCell ref="H29:I29"/>
    <mergeCell ref="F25:G25"/>
    <mergeCell ref="F26:G26"/>
    <mergeCell ref="F27:G27"/>
    <mergeCell ref="F28:G28"/>
    <mergeCell ref="J25:K25"/>
    <mergeCell ref="J26:K26"/>
    <mergeCell ref="J24:K24"/>
    <mergeCell ref="H24:I24"/>
    <mergeCell ref="J23:K23"/>
    <mergeCell ref="A1:K1"/>
    <mergeCell ref="J27:K27"/>
    <mergeCell ref="A7:A8"/>
    <mergeCell ref="B7:B8"/>
    <mergeCell ref="A22:K22"/>
    <mergeCell ref="A17:K17"/>
    <mergeCell ref="E7:I7"/>
    <mergeCell ref="K7:K8"/>
    <mergeCell ref="B26:C26"/>
    <mergeCell ref="B27:C27"/>
    <mergeCell ref="H23:I23"/>
    <mergeCell ref="F24:G24"/>
    <mergeCell ref="B25:C25"/>
  </mergeCells>
  <conditionalFormatting sqref="A3 H3">
    <cfRule type="expression" dxfId="155" priority="5">
      <formula>A3 = ""</formula>
    </cfRule>
  </conditionalFormatting>
  <conditionalFormatting sqref="B11:K16">
    <cfRule type="cellIs" dxfId="154" priority="1" operator="equal">
      <formula>0</formula>
    </cfRule>
  </conditionalFormatting>
  <conditionalFormatting sqref="B18:K20">
    <cfRule type="cellIs" dxfId="153" priority="6" operator="equal">
      <formula>0</formula>
    </cfRule>
  </conditionalFormatting>
  <pageMargins left="0.5" right="0.5" top="1" bottom="0.5" header="0.3" footer="0.3"/>
  <pageSetup fitToHeight="0" orientation="landscape" r:id="rId1"/>
  <headerFooter>
    <oddHeader>&amp;L&amp;G&amp;R&amp;"Arial,Gras"&amp;12Sommaire des aides financières&amp;"-,Normal"&amp;11
&amp;"Arial,Normal"Programme Système de gestion de l'énergie</oddHeader>
    <oddFooter>&amp;L&amp;"Arial Narrow,Normal"&amp;6Formulaire - Demande de participation -  Programme Système de gestion de l'énergie   (2026-02)&amp;R&amp;"Arial Narrow,Normal"&amp;6&amp;P/&amp;N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0511C-D587-4BD3-B3F9-012708E60ECC}">
  <sheetPr codeName="Feuil1">
    <tabColor theme="3" tint="0.89999084444715716"/>
    <pageSetUpPr fitToPage="1"/>
  </sheetPr>
  <dimension ref="A6:J69"/>
  <sheetViews>
    <sheetView showGridLines="0" view="pageLayout" zoomScaleNormal="100" workbookViewId="0">
      <selection activeCell="D56" sqref="D56:E56"/>
    </sheetView>
  </sheetViews>
  <sheetFormatPr defaultColWidth="11.42578125" defaultRowHeight="15" x14ac:dyDescent="0.25"/>
  <cols>
    <col min="1" max="1" width="8.140625" customWidth="1"/>
    <col min="2" max="2" width="12.7109375" customWidth="1"/>
    <col min="3" max="3" width="16.5703125" customWidth="1"/>
    <col min="4" max="4" width="14.5703125" customWidth="1"/>
    <col min="5" max="5" width="15.42578125" style="2" customWidth="1"/>
    <col min="6" max="6" width="10.7109375" style="2" customWidth="1"/>
    <col min="7" max="7" width="8.5703125" style="2" customWidth="1"/>
    <col min="8" max="8" width="10.85546875" customWidth="1"/>
    <col min="9" max="9" width="11.5703125" customWidth="1"/>
    <col min="10" max="10" width="18.85546875" customWidth="1"/>
  </cols>
  <sheetData>
    <row r="6" spans="1:10" ht="15.75" thickBot="1" x14ac:dyDescent="0.3">
      <c r="A6" s="292" t="s">
        <v>72</v>
      </c>
      <c r="B6" s="292"/>
      <c r="C6" s="292"/>
      <c r="D6" s="292"/>
      <c r="E6" s="292"/>
      <c r="F6" s="292"/>
      <c r="G6" s="292"/>
      <c r="H6" s="130"/>
      <c r="I6" s="130"/>
      <c r="J6" s="130"/>
    </row>
    <row r="7" spans="1:10" ht="12" customHeight="1" x14ac:dyDescent="0.25">
      <c r="A7" s="376" t="s">
        <v>1</v>
      </c>
      <c r="B7" s="331"/>
      <c r="C7" s="331"/>
      <c r="D7" s="331"/>
      <c r="E7" s="331"/>
      <c r="F7" s="331"/>
      <c r="G7" s="332"/>
      <c r="H7" s="330" t="s">
        <v>71</v>
      </c>
      <c r="I7" s="332"/>
      <c r="J7" s="139" t="s">
        <v>70</v>
      </c>
    </row>
    <row r="8" spans="1:10" ht="16.5" customHeight="1" x14ac:dyDescent="0.25">
      <c r="A8" s="377">
        <f>'Demande d''admissibilité'!A5</f>
        <v>0</v>
      </c>
      <c r="B8" s="378"/>
      <c r="C8" s="378"/>
      <c r="D8" s="378"/>
      <c r="E8" s="378"/>
      <c r="F8" s="378"/>
      <c r="G8" s="375"/>
      <c r="H8" s="374">
        <f>'Demande d''admissibilité'!J5</f>
        <v>0</v>
      </c>
      <c r="I8" s="375"/>
      <c r="J8" s="138">
        <f>'Onglet Énergir'!C2</f>
        <v>0</v>
      </c>
    </row>
    <row r="9" spans="1:10" ht="12" customHeight="1" x14ac:dyDescent="0.25">
      <c r="A9" s="379" t="s">
        <v>112</v>
      </c>
      <c r="B9" s="380"/>
      <c r="C9" s="380"/>
      <c r="D9" s="380"/>
      <c r="E9" s="380"/>
      <c r="F9" s="380"/>
      <c r="G9" s="380"/>
      <c r="H9" s="380"/>
      <c r="I9" s="381"/>
      <c r="J9" s="137" t="s">
        <v>76</v>
      </c>
    </row>
    <row r="10" spans="1:10" ht="16.5" customHeight="1" thickBot="1" x14ac:dyDescent="0.3">
      <c r="A10" s="382">
        <f>'Demande d''admissibilité'!A10</f>
        <v>0</v>
      </c>
      <c r="B10" s="383"/>
      <c r="C10" s="383"/>
      <c r="D10" s="383"/>
      <c r="E10" s="383"/>
      <c r="F10" s="383"/>
      <c r="G10" s="383"/>
      <c r="H10" s="383"/>
      <c r="I10" s="384"/>
      <c r="J10" s="136">
        <f>'Onglet Énergir'!C3</f>
        <v>0</v>
      </c>
    </row>
    <row r="11" spans="1:10" x14ac:dyDescent="0.25">
      <c r="A11" s="18"/>
      <c r="B11" s="18"/>
      <c r="C11" s="18"/>
      <c r="D11" s="18"/>
      <c r="E11" s="18"/>
      <c r="F11" s="18"/>
      <c r="G11" s="18"/>
      <c r="I11" s="474"/>
      <c r="J11" s="474"/>
    </row>
    <row r="12" spans="1:10" ht="12.2" customHeight="1" x14ac:dyDescent="0.25">
      <c r="A12" s="392" t="s">
        <v>102</v>
      </c>
      <c r="B12" s="392"/>
      <c r="C12" s="392"/>
      <c r="D12" s="392"/>
      <c r="E12" s="49"/>
      <c r="H12" s="473"/>
      <c r="I12" s="475" t="s">
        <v>142</v>
      </c>
      <c r="J12" s="476"/>
    </row>
    <row r="13" spans="1:10" ht="18" customHeight="1" x14ac:dyDescent="0.25">
      <c r="A13" s="389" t="s">
        <v>141</v>
      </c>
      <c r="B13" s="389"/>
      <c r="C13" s="389"/>
      <c r="D13" s="389"/>
      <c r="E13" s="389"/>
      <c r="F13" s="389"/>
      <c r="G13" s="389"/>
      <c r="I13" s="390">
        <f>IF(J8&lt;&gt;0,EDATE(J8,1),0)</f>
        <v>0</v>
      </c>
      <c r="J13" s="391"/>
    </row>
    <row r="14" spans="1:10" ht="27" customHeight="1" thickBot="1" x14ac:dyDescent="0.3">
      <c r="A14" s="118" t="s">
        <v>181</v>
      </c>
      <c r="B14" s="158"/>
      <c r="C14" s="158"/>
      <c r="D14" s="158"/>
      <c r="E14" s="158"/>
      <c r="F14" s="158"/>
      <c r="G14" s="158"/>
      <c r="H14" s="130"/>
      <c r="I14" s="130"/>
      <c r="J14" s="129"/>
    </row>
    <row r="15" spans="1:10" ht="21" customHeight="1" x14ac:dyDescent="0.25">
      <c r="A15" s="372" t="s">
        <v>182</v>
      </c>
      <c r="B15" s="373"/>
      <c r="C15" s="373"/>
      <c r="D15" s="373"/>
      <c r="E15" s="373"/>
      <c r="F15" s="373"/>
      <c r="G15" s="373"/>
      <c r="H15" s="373"/>
      <c r="I15" s="373"/>
      <c r="J15" s="22" t="s">
        <v>12</v>
      </c>
    </row>
    <row r="16" spans="1:10" ht="21" customHeight="1" x14ac:dyDescent="0.25">
      <c r="A16" s="394" t="s">
        <v>56</v>
      </c>
      <c r="B16" s="394"/>
      <c r="C16" s="385"/>
      <c r="D16" s="386"/>
      <c r="E16" s="386"/>
      <c r="F16" s="386"/>
      <c r="G16" s="386"/>
      <c r="H16" s="386"/>
      <c r="I16" s="386"/>
      <c r="J16" s="386"/>
    </row>
    <row r="17" spans="1:10" ht="29.25" customHeight="1" thickBot="1" x14ac:dyDescent="0.3">
      <c r="A17" s="393" t="s">
        <v>203</v>
      </c>
      <c r="B17" s="393"/>
      <c r="C17" s="393"/>
      <c r="D17" s="393"/>
      <c r="E17" s="393"/>
      <c r="F17" s="393"/>
      <c r="G17" s="393"/>
      <c r="H17" s="157"/>
      <c r="I17" s="157"/>
      <c r="J17" s="157"/>
    </row>
    <row r="18" spans="1:10" ht="215.1" customHeight="1" x14ac:dyDescent="0.25">
      <c r="A18" s="387"/>
      <c r="B18" s="388"/>
      <c r="C18" s="388"/>
      <c r="D18" s="388"/>
      <c r="E18" s="388"/>
      <c r="F18" s="388"/>
      <c r="G18" s="388"/>
      <c r="H18" s="388"/>
      <c r="I18" s="388"/>
      <c r="J18" s="388"/>
    </row>
    <row r="19" spans="1:10" ht="22.5" customHeight="1" x14ac:dyDescent="0.25"/>
    <row r="20" spans="1:10" ht="22.5" customHeight="1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</row>
    <row r="21" spans="1:10" ht="22.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</row>
    <row r="22" spans="1:10" ht="22.5" customHeight="1" x14ac:dyDescent="0.25">
      <c r="A22" s="345" t="s">
        <v>202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0" ht="16.5" customHeight="1" thickBot="1" x14ac:dyDescent="0.3">
      <c r="A23" s="262" t="s">
        <v>143</v>
      </c>
      <c r="B23" s="262"/>
      <c r="C23" s="262"/>
      <c r="D23" s="121"/>
      <c r="E23" s="121"/>
      <c r="F23" s="121"/>
      <c r="G23" s="121"/>
      <c r="H23" s="121"/>
      <c r="I23" s="121"/>
      <c r="J23" s="121"/>
    </row>
    <row r="24" spans="1:10" ht="50.1" customHeight="1" x14ac:dyDescent="0.25">
      <c r="A24" s="122"/>
      <c r="B24" s="123" t="s">
        <v>144</v>
      </c>
      <c r="C24" s="123" t="s">
        <v>145</v>
      </c>
      <c r="D24" s="346" t="s">
        <v>146</v>
      </c>
      <c r="E24" s="346"/>
      <c r="F24" s="346" t="s">
        <v>147</v>
      </c>
      <c r="G24" s="346"/>
      <c r="H24" s="346"/>
      <c r="I24" s="123" t="s">
        <v>148</v>
      </c>
      <c r="J24" s="135" t="s">
        <v>149</v>
      </c>
    </row>
    <row r="25" spans="1:10" ht="15.6" customHeight="1" x14ac:dyDescent="0.25">
      <c r="A25" s="124">
        <v>1</v>
      </c>
      <c r="B25" s="125"/>
      <c r="C25" s="125"/>
      <c r="D25" s="342"/>
      <c r="E25" s="342"/>
      <c r="F25" s="343"/>
      <c r="G25" s="343"/>
      <c r="H25" s="343"/>
      <c r="I25" s="126"/>
      <c r="J25" s="134"/>
    </row>
    <row r="26" spans="1:10" x14ac:dyDescent="0.25">
      <c r="A26" s="124">
        <v>2</v>
      </c>
      <c r="B26" s="125"/>
      <c r="C26" s="125"/>
      <c r="D26" s="344"/>
      <c r="E26" s="344"/>
      <c r="F26" s="344"/>
      <c r="G26" s="344"/>
      <c r="H26" s="344"/>
      <c r="I26" s="127"/>
      <c r="J26" s="134"/>
    </row>
    <row r="27" spans="1:10" x14ac:dyDescent="0.25">
      <c r="A27" s="124">
        <v>3</v>
      </c>
      <c r="B27" s="125"/>
      <c r="C27" s="125"/>
      <c r="D27" s="344"/>
      <c r="E27" s="344"/>
      <c r="F27" s="344"/>
      <c r="G27" s="344"/>
      <c r="H27" s="344"/>
      <c r="I27" s="127"/>
      <c r="J27" s="134"/>
    </row>
    <row r="28" spans="1:10" x14ac:dyDescent="0.25">
      <c r="A28" s="124">
        <v>4</v>
      </c>
      <c r="B28" s="125"/>
      <c r="C28" s="125"/>
      <c r="D28" s="344"/>
      <c r="E28" s="344"/>
      <c r="F28" s="344"/>
      <c r="G28" s="344"/>
      <c r="H28" s="344"/>
      <c r="I28" s="127"/>
      <c r="J28" s="134"/>
    </row>
    <row r="29" spans="1:10" x14ac:dyDescent="0.25">
      <c r="A29" s="124">
        <v>5</v>
      </c>
      <c r="B29" s="125"/>
      <c r="C29" s="125"/>
      <c r="D29" s="344"/>
      <c r="E29" s="344"/>
      <c r="F29" s="344"/>
      <c r="G29" s="344"/>
      <c r="H29" s="344"/>
      <c r="I29" s="127"/>
      <c r="J29" s="134"/>
    </row>
    <row r="30" spans="1:10" x14ac:dyDescent="0.25">
      <c r="A30" s="124">
        <v>6</v>
      </c>
      <c r="B30" s="125"/>
      <c r="C30" s="125"/>
      <c r="D30" s="344"/>
      <c r="E30" s="344"/>
      <c r="F30" s="344"/>
      <c r="G30" s="344"/>
      <c r="H30" s="344"/>
      <c r="I30" s="127"/>
      <c r="J30" s="134"/>
    </row>
    <row r="31" spans="1:10" x14ac:dyDescent="0.25">
      <c r="A31" s="124">
        <v>7</v>
      </c>
      <c r="B31" s="125"/>
      <c r="C31" s="125"/>
      <c r="D31" s="344"/>
      <c r="E31" s="344"/>
      <c r="F31" s="344"/>
      <c r="G31" s="344"/>
      <c r="H31" s="344"/>
      <c r="I31" s="127"/>
      <c r="J31" s="134"/>
    </row>
    <row r="32" spans="1:10" x14ac:dyDescent="0.25">
      <c r="A32" s="124">
        <v>8</v>
      </c>
      <c r="B32" s="125"/>
      <c r="C32" s="125"/>
      <c r="D32" s="344"/>
      <c r="E32" s="344"/>
      <c r="F32" s="344"/>
      <c r="G32" s="344"/>
      <c r="H32" s="344"/>
      <c r="I32" s="127"/>
      <c r="J32" s="134"/>
    </row>
    <row r="33" spans="1:10" x14ac:dyDescent="0.25">
      <c r="A33" s="124">
        <v>9</v>
      </c>
      <c r="B33" s="125"/>
      <c r="C33" s="125"/>
      <c r="D33" s="344"/>
      <c r="E33" s="344"/>
      <c r="F33" s="344"/>
      <c r="G33" s="344"/>
      <c r="H33" s="344"/>
      <c r="I33" s="127"/>
      <c r="J33" s="134"/>
    </row>
    <row r="34" spans="1:10" x14ac:dyDescent="0.25">
      <c r="A34" s="124">
        <v>10</v>
      </c>
      <c r="B34" s="125"/>
      <c r="C34" s="125"/>
      <c r="D34" s="344"/>
      <c r="E34" s="344"/>
      <c r="F34" s="344"/>
      <c r="G34" s="344"/>
      <c r="H34" s="344"/>
      <c r="I34" s="127"/>
      <c r="J34" s="134"/>
    </row>
    <row r="35" spans="1:10" x14ac:dyDescent="0.25">
      <c r="A35" s="124">
        <v>11</v>
      </c>
      <c r="B35" s="125"/>
      <c r="C35" s="125"/>
      <c r="D35" s="344"/>
      <c r="E35" s="344"/>
      <c r="F35" s="344"/>
      <c r="G35" s="344"/>
      <c r="H35" s="344"/>
      <c r="I35" s="127"/>
      <c r="J35" s="134"/>
    </row>
    <row r="36" spans="1:10" x14ac:dyDescent="0.25">
      <c r="A36" s="124">
        <v>12</v>
      </c>
      <c r="B36" s="125"/>
      <c r="C36" s="125"/>
      <c r="D36" s="344"/>
      <c r="E36" s="344"/>
      <c r="F36" s="344"/>
      <c r="G36" s="344"/>
      <c r="H36" s="344"/>
      <c r="I36" s="127"/>
      <c r="J36" s="134"/>
    </row>
    <row r="37" spans="1:10" x14ac:dyDescent="0.25">
      <c r="A37" s="124">
        <v>13</v>
      </c>
      <c r="B37" s="125"/>
      <c r="C37" s="125"/>
      <c r="D37" s="344"/>
      <c r="E37" s="344"/>
      <c r="F37" s="344"/>
      <c r="G37" s="344"/>
      <c r="H37" s="344"/>
      <c r="I37" s="127"/>
      <c r="J37" s="134"/>
    </row>
    <row r="38" spans="1:10" x14ac:dyDescent="0.25">
      <c r="A38" s="124">
        <v>14</v>
      </c>
      <c r="B38" s="125"/>
      <c r="C38" s="125"/>
      <c r="D38" s="369"/>
      <c r="E38" s="370"/>
      <c r="F38" s="369"/>
      <c r="G38" s="371"/>
      <c r="H38" s="370"/>
      <c r="I38" s="127"/>
      <c r="J38" s="134"/>
    </row>
    <row r="39" spans="1:10" x14ac:dyDescent="0.25">
      <c r="A39" s="124">
        <v>15</v>
      </c>
      <c r="B39" s="125"/>
      <c r="C39" s="125"/>
      <c r="D39" s="369"/>
      <c r="E39" s="370"/>
      <c r="F39" s="369"/>
      <c r="G39" s="371"/>
      <c r="H39" s="370"/>
      <c r="I39" s="127"/>
      <c r="J39" s="134"/>
    </row>
    <row r="40" spans="1:10" x14ac:dyDescent="0.25">
      <c r="A40" s="124">
        <v>16</v>
      </c>
      <c r="B40" s="125"/>
      <c r="C40" s="125"/>
      <c r="D40" s="369"/>
      <c r="E40" s="370"/>
      <c r="F40" s="369"/>
      <c r="G40" s="371"/>
      <c r="H40" s="370"/>
      <c r="I40" s="127"/>
      <c r="J40" s="134"/>
    </row>
    <row r="41" spans="1:10" x14ac:dyDescent="0.25">
      <c r="A41" s="124">
        <v>17</v>
      </c>
      <c r="B41" s="125"/>
      <c r="C41" s="125"/>
      <c r="D41" s="369"/>
      <c r="E41" s="370"/>
      <c r="F41" s="369"/>
      <c r="G41" s="371"/>
      <c r="H41" s="370"/>
      <c r="I41" s="127"/>
      <c r="J41" s="134"/>
    </row>
    <row r="42" spans="1:10" x14ac:dyDescent="0.25">
      <c r="A42" s="124">
        <v>18</v>
      </c>
      <c r="B42" s="125"/>
      <c r="C42" s="125"/>
      <c r="D42" s="369"/>
      <c r="E42" s="370"/>
      <c r="F42" s="369"/>
      <c r="G42" s="371"/>
      <c r="H42" s="370"/>
      <c r="I42" s="127"/>
      <c r="J42" s="134"/>
    </row>
    <row r="43" spans="1:10" x14ac:dyDescent="0.25">
      <c r="A43" s="124">
        <v>19</v>
      </c>
      <c r="B43" s="125"/>
      <c r="C43" s="125"/>
      <c r="D43" s="344"/>
      <c r="E43" s="344"/>
      <c r="F43" s="344"/>
      <c r="G43" s="344"/>
      <c r="H43" s="344"/>
      <c r="I43" s="127"/>
      <c r="J43" s="134"/>
    </row>
    <row r="44" spans="1:10" x14ac:dyDescent="0.25">
      <c r="A44" s="124">
        <v>20</v>
      </c>
      <c r="B44" s="125"/>
      <c r="C44" s="125"/>
      <c r="D44" s="344"/>
      <c r="E44" s="344"/>
      <c r="F44" s="344"/>
      <c r="G44" s="344"/>
      <c r="H44" s="344"/>
      <c r="I44" s="127"/>
      <c r="J44" s="134"/>
    </row>
    <row r="45" spans="1:10" x14ac:dyDescent="0.25">
      <c r="A45" s="124">
        <v>21</v>
      </c>
      <c r="B45" s="125"/>
      <c r="C45" s="125"/>
      <c r="D45" s="344"/>
      <c r="E45" s="344"/>
      <c r="F45" s="344"/>
      <c r="G45" s="344"/>
      <c r="H45" s="344"/>
      <c r="I45" s="127"/>
      <c r="J45" s="134"/>
    </row>
    <row r="46" spans="1:10" x14ac:dyDescent="0.25">
      <c r="A46" s="124">
        <v>22</v>
      </c>
      <c r="B46" s="125"/>
      <c r="D46" s="344"/>
      <c r="E46" s="344"/>
      <c r="F46" s="344"/>
      <c r="G46" s="344"/>
      <c r="H46" s="344"/>
      <c r="I46" s="127"/>
      <c r="J46" s="134"/>
    </row>
    <row r="47" spans="1:10" x14ac:dyDescent="0.25">
      <c r="A47" s="124">
        <v>23</v>
      </c>
      <c r="B47" s="125"/>
      <c r="C47" s="125"/>
      <c r="D47" s="344"/>
      <c r="E47" s="344"/>
      <c r="F47" s="344"/>
      <c r="G47" s="344"/>
      <c r="H47" s="344"/>
      <c r="I47" s="127"/>
      <c r="J47" s="133"/>
    </row>
    <row r="48" spans="1:10" x14ac:dyDescent="0.25">
      <c r="A48" s="124">
        <v>24</v>
      </c>
      <c r="B48" s="125"/>
      <c r="C48" s="125"/>
      <c r="D48" s="344"/>
      <c r="E48" s="344"/>
      <c r="F48" s="344"/>
      <c r="G48" s="344"/>
      <c r="H48" s="344"/>
      <c r="I48" s="127"/>
      <c r="J48" s="133"/>
    </row>
    <row r="49" spans="1:10" ht="15.75" thickBot="1" x14ac:dyDescent="0.3">
      <c r="A49" s="124">
        <v>25</v>
      </c>
      <c r="B49" s="125"/>
      <c r="C49" s="125"/>
      <c r="D49" s="344"/>
      <c r="E49" s="344"/>
      <c r="F49" s="344"/>
      <c r="G49" s="344"/>
      <c r="H49" s="344"/>
      <c r="I49" s="127"/>
      <c r="J49" s="132"/>
    </row>
    <row r="50" spans="1:10" ht="22.9" customHeight="1" x14ac:dyDescent="0.25">
      <c r="A50" s="121"/>
      <c r="B50" s="121"/>
      <c r="C50" s="121"/>
      <c r="D50" s="121"/>
      <c r="E50" s="121"/>
      <c r="F50" s="121"/>
      <c r="G50" s="121"/>
      <c r="H50" s="121"/>
      <c r="I50" s="128" t="s">
        <v>55</v>
      </c>
      <c r="J50" s="131">
        <f>SUM(J25:J49)</f>
        <v>0</v>
      </c>
    </row>
    <row r="51" spans="1:10" ht="27" customHeight="1" x14ac:dyDescent="0.25"/>
    <row r="52" spans="1:10" ht="27" customHeight="1" x14ac:dyDescent="0.25"/>
    <row r="53" spans="1:10" ht="27" customHeight="1" x14ac:dyDescent="0.25"/>
    <row r="54" spans="1:10" ht="14.45" customHeight="1" x14ac:dyDescent="0.25">
      <c r="A54" s="358" t="s">
        <v>201</v>
      </c>
      <c r="B54" s="358"/>
      <c r="C54" s="358"/>
      <c r="D54" s="358"/>
      <c r="E54" s="358"/>
      <c r="F54" s="358"/>
      <c r="G54" s="358"/>
    </row>
    <row r="55" spans="1:10" ht="14.45" customHeight="1" thickBot="1" x14ac:dyDescent="0.3">
      <c r="A55" s="117"/>
      <c r="B55" s="117"/>
      <c r="C55" s="117"/>
      <c r="D55" s="117"/>
      <c r="E55" s="117"/>
      <c r="F55" s="117"/>
      <c r="G55" s="115"/>
    </row>
    <row r="56" spans="1:10" ht="9.9499999999999993" customHeight="1" x14ac:dyDescent="0.25">
      <c r="A56" s="336"/>
      <c r="B56" s="337"/>
      <c r="C56" s="159"/>
      <c r="D56" s="488" t="e" vm="1">
        <v>#VALUE!</v>
      </c>
      <c r="E56" s="489"/>
      <c r="F56" s="338"/>
      <c r="G56" s="339"/>
    </row>
    <row r="57" spans="1:10" ht="14.45" customHeight="1" x14ac:dyDescent="0.25">
      <c r="A57" s="173"/>
      <c r="B57" s="174"/>
      <c r="C57" s="175"/>
      <c r="D57" s="359" t="s">
        <v>183</v>
      </c>
      <c r="E57" s="360"/>
      <c r="F57" s="176"/>
      <c r="G57" s="177"/>
    </row>
    <row r="58" spans="1:10" ht="24" customHeight="1" x14ac:dyDescent="0.25">
      <c r="A58" s="340"/>
      <c r="B58" s="340"/>
      <c r="C58" s="107" t="s">
        <v>131</v>
      </c>
      <c r="D58" s="106" t="s">
        <v>180</v>
      </c>
      <c r="E58" s="106" t="s">
        <v>178</v>
      </c>
      <c r="F58" s="341" t="s">
        <v>179</v>
      </c>
      <c r="G58" s="341"/>
    </row>
    <row r="59" spans="1:10" ht="17.25" customHeight="1" x14ac:dyDescent="0.25">
      <c r="A59" s="357" t="s">
        <v>111</v>
      </c>
      <c r="B59" s="357"/>
      <c r="C59" s="184">
        <f>SUMIF($B$25:$B$49,"=Analyse diagnostique",$J$25:$J$49)</f>
        <v>0</v>
      </c>
      <c r="D59" s="182">
        <f>'Paramètres programme'!E30</f>
        <v>0</v>
      </c>
      <c r="E59" s="348">
        <f>'Paramètres programme'!F30</f>
        <v>175000</v>
      </c>
      <c r="F59" s="351">
        <f>MIN(SUM(MIN(0.95*C60,D60),MIN(0.95*C61,D61),MIN(0.95*C59,D59),MIN(0.95*C63,D63),MIN(0.95*C62,D62)),E59)</f>
        <v>0</v>
      </c>
      <c r="G59" s="352"/>
    </row>
    <row r="60" spans="1:10" ht="17.25" customHeight="1" x14ac:dyDescent="0.25">
      <c r="A60" s="363" t="s">
        <v>161</v>
      </c>
      <c r="B60" s="364"/>
      <c r="C60" s="184">
        <f>SUMIF($B$25:$B$49,"=Implantation du SGE",$J$25:$J$49)</f>
        <v>0</v>
      </c>
      <c r="D60" s="182">
        <f>'Paramètres programme'!E31</f>
        <v>0</v>
      </c>
      <c r="E60" s="349"/>
      <c r="F60" s="353"/>
      <c r="G60" s="354"/>
    </row>
    <row r="61" spans="1:10" ht="17.25" customHeight="1" x14ac:dyDescent="0.25">
      <c r="A61" s="363" t="s">
        <v>162</v>
      </c>
      <c r="B61" s="364"/>
      <c r="C61" s="184">
        <f>SUMIF($B$25:$B$49,"=Implantation du SIGE",$J$25:$J$49)</f>
        <v>0</v>
      </c>
      <c r="D61" s="182">
        <f>'Paramètres programme'!E32</f>
        <v>0</v>
      </c>
      <c r="E61" s="349"/>
      <c r="F61" s="353"/>
      <c r="G61" s="354"/>
    </row>
    <row r="62" spans="1:10" ht="17.25" customHeight="1" x14ac:dyDescent="0.25">
      <c r="A62" s="357" t="s">
        <v>46</v>
      </c>
      <c r="B62" s="357"/>
      <c r="C62" s="184">
        <f>SUMIF($B$25:$B$49,"=Consultant de l'énergie",$J$25:$J$49)</f>
        <v>0</v>
      </c>
      <c r="D62" s="182">
        <f>'Paramètres programme'!E33</f>
        <v>0</v>
      </c>
      <c r="E62" s="349"/>
      <c r="F62" s="353"/>
      <c r="G62" s="354"/>
    </row>
    <row r="63" spans="1:10" x14ac:dyDescent="0.25">
      <c r="A63" s="365" t="s">
        <v>47</v>
      </c>
      <c r="B63" s="365"/>
      <c r="C63" s="184">
        <f>SUMIF($B$25:$B$49,"=Mesurage et vérification",$J$25:$J$49)</f>
        <v>0</v>
      </c>
      <c r="D63" s="183">
        <f>'Paramètres programme'!E36</f>
        <v>0</v>
      </c>
      <c r="E63" s="350"/>
      <c r="F63" s="355"/>
      <c r="G63" s="356"/>
    </row>
    <row r="64" spans="1:10" x14ac:dyDescent="0.25">
      <c r="A64" s="366" t="s">
        <v>125</v>
      </c>
      <c r="B64" s="366"/>
      <c r="C64" s="185">
        <f>SUM(C59:C63)</f>
        <v>0</v>
      </c>
      <c r="D64" s="186"/>
      <c r="E64" s="185">
        <f>SUM(E59:E63)</f>
        <v>175000</v>
      </c>
      <c r="F64" s="347">
        <f>SUM(F59:F63)</f>
        <v>0</v>
      </c>
      <c r="G64" s="347"/>
    </row>
    <row r="65" spans="1:7" s="3" customFormat="1" ht="18" customHeight="1" x14ac:dyDescent="0.25"/>
    <row r="66" spans="1:7" s="3" customFormat="1" ht="8.1" customHeight="1" thickBot="1" x14ac:dyDescent="0.25">
      <c r="A66" s="117"/>
      <c r="B66" s="117"/>
      <c r="C66" s="117"/>
      <c r="D66" s="117"/>
      <c r="E66" s="117"/>
      <c r="F66" s="115"/>
      <c r="G66" s="115"/>
    </row>
    <row r="67" spans="1:7" s="3" customFormat="1" ht="18" customHeight="1" x14ac:dyDescent="0.2">
      <c r="A67" s="367" t="s">
        <v>150</v>
      </c>
      <c r="B67" s="368"/>
      <c r="C67" s="368"/>
      <c r="D67" s="368"/>
      <c r="E67" s="141">
        <f>'Paramètres programme'!E37</f>
        <v>25000</v>
      </c>
      <c r="F67" s="115"/>
      <c r="G67" s="115"/>
    </row>
    <row r="68" spans="1:7" s="3" customFormat="1" ht="18" customHeight="1" x14ac:dyDescent="0.2">
      <c r="A68" s="361" t="s">
        <v>191</v>
      </c>
      <c r="B68" s="362"/>
      <c r="C68" s="362"/>
      <c r="D68" s="362"/>
      <c r="E68" s="140">
        <f>MIN(F64*'Onglet Énergir'!C9,25000)</f>
        <v>0</v>
      </c>
      <c r="F68" s="115"/>
      <c r="G68" s="115"/>
    </row>
    <row r="69" spans="1:7" x14ac:dyDescent="0.25">
      <c r="E69" s="62"/>
    </row>
  </sheetData>
  <sheetProtection algorithmName="SHA-512" hashValue="+X4SM7IQFmW6T6rZ7ouQmavEo2qb/4JcMVpx734aIzSZQzWgilMyVshYuwLes33F2oSx8KNinFMTWgIG774xsw==" saltValue="cwrwn6GZY0MTHqk+YfBVvQ==" spinCount="100000" sheet="1" formatCells="0" formatRows="0" selectLockedCells="1"/>
  <mergeCells count="88">
    <mergeCell ref="A10:I10"/>
    <mergeCell ref="C16:J16"/>
    <mergeCell ref="A18:J18"/>
    <mergeCell ref="A13:G13"/>
    <mergeCell ref="I12:J12"/>
    <mergeCell ref="I13:J13"/>
    <mergeCell ref="A12:D12"/>
    <mergeCell ref="A17:G17"/>
    <mergeCell ref="A16:B16"/>
    <mergeCell ref="H7:I7"/>
    <mergeCell ref="H8:I8"/>
    <mergeCell ref="A7:G7"/>
    <mergeCell ref="A8:G8"/>
    <mergeCell ref="A9:I9"/>
    <mergeCell ref="D49:E49"/>
    <mergeCell ref="F49:H49"/>
    <mergeCell ref="A15:I15"/>
    <mergeCell ref="D47:E47"/>
    <mergeCell ref="F47:H47"/>
    <mergeCell ref="D48:E48"/>
    <mergeCell ref="F48:H48"/>
    <mergeCell ref="D45:E45"/>
    <mergeCell ref="F45:H45"/>
    <mergeCell ref="D46:E46"/>
    <mergeCell ref="F46:H46"/>
    <mergeCell ref="D43:E43"/>
    <mergeCell ref="F43:H43"/>
    <mergeCell ref="D44:E44"/>
    <mergeCell ref="F44:H44"/>
    <mergeCell ref="D41:E41"/>
    <mergeCell ref="F41:H41"/>
    <mergeCell ref="D42:E42"/>
    <mergeCell ref="F42:H42"/>
    <mergeCell ref="D39:E39"/>
    <mergeCell ref="F39:H39"/>
    <mergeCell ref="D40:E40"/>
    <mergeCell ref="F40:H40"/>
    <mergeCell ref="D37:E37"/>
    <mergeCell ref="F37:H37"/>
    <mergeCell ref="D38:E38"/>
    <mergeCell ref="F38:H38"/>
    <mergeCell ref="D35:E35"/>
    <mergeCell ref="F35:H35"/>
    <mergeCell ref="D36:E36"/>
    <mergeCell ref="F36:H36"/>
    <mergeCell ref="D33:E33"/>
    <mergeCell ref="F33:H33"/>
    <mergeCell ref="D34:E34"/>
    <mergeCell ref="F34:H34"/>
    <mergeCell ref="D31:E31"/>
    <mergeCell ref="F31:H31"/>
    <mergeCell ref="D32:E32"/>
    <mergeCell ref="F32:H32"/>
    <mergeCell ref="D30:E30"/>
    <mergeCell ref="F30:H30"/>
    <mergeCell ref="D27:E27"/>
    <mergeCell ref="F27:H27"/>
    <mergeCell ref="D28:E28"/>
    <mergeCell ref="F28:H28"/>
    <mergeCell ref="A68:D68"/>
    <mergeCell ref="A60:B60"/>
    <mergeCell ref="A61:B61"/>
    <mergeCell ref="A62:B62"/>
    <mergeCell ref="A63:B63"/>
    <mergeCell ref="A64:B64"/>
    <mergeCell ref="A67:D67"/>
    <mergeCell ref="F64:G64"/>
    <mergeCell ref="E59:E63"/>
    <mergeCell ref="F59:G63"/>
    <mergeCell ref="A59:B59"/>
    <mergeCell ref="A54:G54"/>
    <mergeCell ref="D57:E57"/>
    <mergeCell ref="A6:G6"/>
    <mergeCell ref="A56:B56"/>
    <mergeCell ref="D56:E56"/>
    <mergeCell ref="F56:G56"/>
    <mergeCell ref="A58:B58"/>
    <mergeCell ref="F58:G58"/>
    <mergeCell ref="D25:E25"/>
    <mergeCell ref="F25:H25"/>
    <mergeCell ref="D26:E26"/>
    <mergeCell ref="F26:H26"/>
    <mergeCell ref="A22:J22"/>
    <mergeCell ref="A23:C23"/>
    <mergeCell ref="D24:E24"/>
    <mergeCell ref="F24:H24"/>
    <mergeCell ref="D29:E29"/>
    <mergeCell ref="F29:H29"/>
  </mergeCells>
  <conditionalFormatting sqref="A8 H8">
    <cfRule type="expression" dxfId="152" priority="6">
      <formula>A8 = ""</formula>
    </cfRule>
  </conditionalFormatting>
  <conditionalFormatting sqref="A18">
    <cfRule type="expression" dxfId="151" priority="3">
      <formula>$A$18 = ""</formula>
    </cfRule>
  </conditionalFormatting>
  <conditionalFormatting sqref="C16">
    <cfRule type="expression" dxfId="150" priority="14">
      <formula xml:space="preserve"> C16 = ""</formula>
    </cfRule>
  </conditionalFormatting>
  <conditionalFormatting sqref="D63">
    <cfRule type="expression" dxfId="149" priority="1">
      <formula xml:space="preserve"> D63 =""</formula>
    </cfRule>
  </conditionalFormatting>
  <conditionalFormatting sqref="J15">
    <cfRule type="expression" dxfId="148" priority="15">
      <formula>J15 = ""</formula>
    </cfRule>
  </conditionalFormatting>
  <dataValidations count="4">
    <dataValidation allowBlank="1" showInputMessage="1" showErrorMessage="1" promptTitle="Note :" prompt="Les appuis financiers maximums tiennent compte de la participation au programme d'Énergir et/ou des appuis financiers versés dans la cadre du programme précédent d'Hydro-Québec - Système de gestion de l'énergie électrique." sqref="F56:G57" xr:uid="{ACFEA030-7E8C-4404-8EAF-D3FE1562ACB7}"/>
    <dataValidation allowBlank="1" showInputMessage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D57" xr:uid="{07F6FFA7-2985-461F-B5CB-F2E932EE2E6B}"/>
    <dataValidation type="list" allowBlank="1" showInputMessage="1" showErrorMessage="1" sqref="B25:B49" xr:uid="{6D8F7F77-D8E6-4B87-8DA8-DBA467B2C22F}">
      <formula1>$A$59:$A$63</formula1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" sqref="D56:E56" xr:uid="{813C97DD-4424-492B-9896-EAE383472667}"/>
  </dataValidations>
  <pageMargins left="0.51181102362204722" right="0.51181102362204722" top="0.19685039370078741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anticipée
&amp;"Arial,Normal"&amp;11Programme Système de gestion de l'énergie&amp;"Arial,Gras"&amp;12
</oddHeader>
    <oddFooter>&amp;L&amp;"Arial,Normal"&amp;6Formulaire - Demande d'appui financier anticipé - Programme Système de gestion de l'énergie  (2026-02)&amp;R&amp;"Arial,Normal"&amp;6&amp;P/&amp;N</odd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115C9A-BDB8-4E56-8FB8-3C64033C996E}">
          <x14:formula1>
            <xm:f>'Paramètres programme'!$B$4:$B$5</xm:f>
          </x14:formula1>
          <xm:sqref>J15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07C02-1E5D-4C45-B160-AEB10D0899B1}">
  <sheetPr codeName="Feuil51">
    <tabColor theme="3" tint="0.89999084444715716"/>
    <pageSetUpPr fitToPage="1"/>
  </sheetPr>
  <dimension ref="A6:G33"/>
  <sheetViews>
    <sheetView showGridLines="0" tabSelected="1" view="pageLayout" zoomScaleNormal="100" zoomScaleSheetLayoutView="145" workbookViewId="0">
      <selection activeCell="D22" sqref="D22:D26"/>
    </sheetView>
  </sheetViews>
  <sheetFormatPr defaultColWidth="11.42578125" defaultRowHeight="15" x14ac:dyDescent="0.25"/>
  <cols>
    <col min="1" max="1" width="16.42578125" customWidth="1"/>
    <col min="2" max="3" width="18.140625" customWidth="1"/>
    <col min="4" max="4" width="14.5703125" customWidth="1"/>
    <col min="5" max="5" width="16.85546875" style="2" customWidth="1"/>
    <col min="6" max="6" width="18.42578125" style="2" customWidth="1"/>
    <col min="7" max="7" width="25.140625" style="2" customWidth="1"/>
  </cols>
  <sheetData>
    <row r="6" spans="1:7" ht="15.75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0"/>
      <c r="G7" s="64" t="s">
        <v>70</v>
      </c>
    </row>
    <row r="8" spans="1:7" ht="12.95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4"/>
      <c r="G8" s="71">
        <f>'Onglet Énergir'!C2</f>
        <v>0</v>
      </c>
    </row>
    <row r="9" spans="1:7" ht="12" customHeight="1" x14ac:dyDescent="0.25">
      <c r="A9" s="422" t="s">
        <v>112</v>
      </c>
      <c r="B9" s="422"/>
      <c r="C9" s="422"/>
      <c r="D9" s="422"/>
      <c r="E9" s="422"/>
      <c r="F9" s="325" t="s">
        <v>76</v>
      </c>
      <c r="G9" s="325"/>
    </row>
    <row r="10" spans="1:7" ht="12.95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01"/>
      <c r="C12" s="401" t="s">
        <v>58</v>
      </c>
      <c r="D12" s="401"/>
      <c r="E12" s="40"/>
      <c r="F12" s="482" t="s">
        <v>142</v>
      </c>
      <c r="G12" s="483"/>
    </row>
    <row r="13" spans="1:7" ht="13.5" customHeight="1" x14ac:dyDescent="0.25">
      <c r="A13" s="402">
        <f>IF('Demande d''admissibilité'!$D$23="Oui",'Demande d''admissibilité'!$J$23,$F$8)</f>
        <v>0</v>
      </c>
      <c r="B13" s="402"/>
      <c r="C13" s="403"/>
      <c r="D13" s="403"/>
      <c r="E13" s="41"/>
      <c r="F13" s="484">
        <f>IF(G8&lt;&gt;0,EDATE(G8,3),0)</f>
        <v>0</v>
      </c>
      <c r="G13" s="485"/>
    </row>
    <row r="14" spans="1:7" ht="21.6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17.10000000000000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17.100000000000001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3.6" customHeight="1" x14ac:dyDescent="0.25">
      <c r="A17" s="410"/>
      <c r="B17" s="410"/>
      <c r="C17" s="410"/>
      <c r="D17" s="410"/>
      <c r="E17" s="410"/>
      <c r="F17" s="410"/>
      <c r="G17" s="410"/>
    </row>
    <row r="18" spans="1:7" ht="16.899999999999999" customHeight="1" thickBot="1" x14ac:dyDescent="0.3">
      <c r="A18" s="203" t="s">
        <v>200</v>
      </c>
      <c r="B18" s="203"/>
      <c r="C18" s="203"/>
      <c r="D18" s="203"/>
      <c r="E18" s="203"/>
      <c r="F18" s="203"/>
      <c r="G18" s="203"/>
    </row>
    <row r="19" spans="1:7" ht="12" customHeight="1" x14ac:dyDescent="0.25">
      <c r="A19" s="103"/>
      <c r="B19" s="104"/>
      <c r="C19" s="490" t="e" vm="2">
        <v>#VALUE!</v>
      </c>
      <c r="D19" s="490"/>
      <c r="E19" s="104"/>
      <c r="F19" s="412"/>
      <c r="G19" s="412"/>
    </row>
    <row r="20" spans="1:7" ht="26.1" customHeight="1" x14ac:dyDescent="0.25">
      <c r="A20" s="171"/>
      <c r="B20" s="417" t="s">
        <v>160</v>
      </c>
      <c r="C20" s="415" t="s">
        <v>185</v>
      </c>
      <c r="D20" s="415"/>
      <c r="E20" s="416" t="s">
        <v>179</v>
      </c>
      <c r="F20" s="414" t="s">
        <v>186</v>
      </c>
      <c r="G20" s="414"/>
    </row>
    <row r="21" spans="1:7" ht="29.1" customHeight="1" x14ac:dyDescent="0.25">
      <c r="A21" s="105"/>
      <c r="B21" s="417"/>
      <c r="C21" s="106" t="s">
        <v>180</v>
      </c>
      <c r="D21" s="106" t="s">
        <v>178</v>
      </c>
      <c r="E21" s="416"/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7"/>
      <c r="C22" s="188">
        <f>'Paramètres programme'!E30</f>
        <v>0</v>
      </c>
      <c r="D22" s="413">
        <f>'Paramètres programme'!F30</f>
        <v>175000</v>
      </c>
      <c r="E22" s="413">
        <f>IF(G15="non",MIN(SUM(MIN(0.95*B23,C23),MIN(0.95*B24,C24),MIN(0.95*B22,C22),MIN(0.95*B25,C25),MIN(0.95*B26,'Paramètres programme'!E35,C26)),D22),0)</f>
        <v>0</v>
      </c>
      <c r="F22" s="189"/>
      <c r="G22" s="413">
        <f>D22-MIN(D22,E22)</f>
        <v>175000</v>
      </c>
    </row>
    <row r="23" spans="1:7" ht="17.25" customHeight="1" x14ac:dyDescent="0.25">
      <c r="A23" s="78" t="s">
        <v>59</v>
      </c>
      <c r="B23" s="187"/>
      <c r="C23" s="188">
        <f>'Paramètres programme'!E31</f>
        <v>0</v>
      </c>
      <c r="D23" s="413"/>
      <c r="E23" s="413"/>
      <c r="F23" s="188">
        <f>C23-MIN(C23,B23*0.95)</f>
        <v>0</v>
      </c>
      <c r="G23" s="413"/>
    </row>
    <row r="24" spans="1:7" ht="17.25" customHeight="1" x14ac:dyDescent="0.25">
      <c r="A24" s="78" t="s">
        <v>60</v>
      </c>
      <c r="B24" s="187"/>
      <c r="C24" s="188">
        <f>'Paramètres programme'!E32</f>
        <v>0</v>
      </c>
      <c r="D24" s="413"/>
      <c r="E24" s="413"/>
      <c r="F24" s="188">
        <f>C24-MIN(C24,B24*0.95)</f>
        <v>0</v>
      </c>
      <c r="G24" s="413"/>
    </row>
    <row r="25" spans="1:7" ht="17.25" customHeight="1" x14ac:dyDescent="0.25">
      <c r="A25" s="78" t="s">
        <v>61</v>
      </c>
      <c r="B25" s="187"/>
      <c r="C25" s="188">
        <f>'Paramètres programme'!E33</f>
        <v>0</v>
      </c>
      <c r="D25" s="413"/>
      <c r="E25" s="413"/>
      <c r="F25" s="188">
        <f>C25-MIN(0.95*B25,C25)</f>
        <v>0</v>
      </c>
      <c r="G25" s="413"/>
    </row>
    <row r="26" spans="1:7" ht="17.25" customHeight="1" x14ac:dyDescent="0.25">
      <c r="A26" s="79" t="s">
        <v>62</v>
      </c>
      <c r="B26" s="190"/>
      <c r="C26" s="191">
        <f>'Paramètres programme'!E36</f>
        <v>0</v>
      </c>
      <c r="D26" s="413"/>
      <c r="E26" s="413"/>
      <c r="F26" s="191">
        <f>C26-MIN(0.95*B26,'Paramètres programme'!E35,C26)</f>
        <v>0</v>
      </c>
      <c r="G26" s="413"/>
    </row>
    <row r="27" spans="1:7" ht="17.25" customHeight="1" x14ac:dyDescent="0.25">
      <c r="A27" s="80" t="s">
        <v>55</v>
      </c>
      <c r="B27" s="192">
        <f>SUM(B22:B26)</f>
        <v>0</v>
      </c>
      <c r="C27" s="192"/>
      <c r="D27" s="192">
        <f>SUM(D22:D26)</f>
        <v>175000</v>
      </c>
      <c r="E27" s="192">
        <f>SUM(E22:E26)</f>
        <v>0</v>
      </c>
      <c r="F27" s="192"/>
      <c r="G27" s="192">
        <f>SUM(G22:G26)</f>
        <v>175000</v>
      </c>
    </row>
    <row r="28" spans="1:7" ht="14.45" customHeight="1" x14ac:dyDescent="0.25">
      <c r="A28" s="178" t="s">
        <v>187</v>
      </c>
      <c r="B28" s="418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18"/>
      <c r="D28" s="418"/>
      <c r="E28" s="418"/>
      <c r="F28" s="418"/>
      <c r="G28" s="418"/>
    </row>
    <row r="29" spans="1:7" ht="17.25" hidden="1" customHeight="1" x14ac:dyDescent="0.25">
      <c r="A29" s="178"/>
      <c r="B29" s="179"/>
      <c r="C29" s="179"/>
      <c r="D29" s="179"/>
      <c r="E29" s="179"/>
      <c r="F29" s="179"/>
      <c r="G29" s="179"/>
    </row>
    <row r="30" spans="1:7" ht="21.6" customHeight="1" thickBot="1" x14ac:dyDescent="0.3">
      <c r="A30" s="405" t="s">
        <v>192</v>
      </c>
      <c r="B30" s="406"/>
      <c r="C30" s="406"/>
      <c r="D30" s="406"/>
      <c r="E30" s="406"/>
      <c r="F30" s="406"/>
      <c r="G30" s="406"/>
    </row>
    <row r="31" spans="1:7" s="3" customFormat="1" ht="18" customHeight="1" x14ac:dyDescent="0.25">
      <c r="A31" s="398" t="s">
        <v>193</v>
      </c>
      <c r="B31" s="399"/>
      <c r="C31" s="399"/>
      <c r="D31" s="400"/>
      <c r="E31" s="81">
        <f>Anticipé!E68</f>
        <v>0</v>
      </c>
      <c r="F31" s="395" t="s">
        <v>128</v>
      </c>
      <c r="G31" s="396"/>
    </row>
    <row r="32" spans="1:7" ht="21" customHeight="1" x14ac:dyDescent="0.25">
      <c r="A32" s="407" t="s">
        <v>188</v>
      </c>
      <c r="B32" s="408"/>
      <c r="C32" s="408"/>
      <c r="D32" s="409"/>
      <c r="E32" s="81">
        <f>IF(E27&gt;E31,E27-E31,0)</f>
        <v>0</v>
      </c>
      <c r="F32" s="395" t="s">
        <v>129</v>
      </c>
      <c r="G32" s="396"/>
    </row>
    <row r="33" spans="1:7" s="3" customFormat="1" ht="18" customHeight="1" x14ac:dyDescent="0.25">
      <c r="A33" s="398" t="s">
        <v>194</v>
      </c>
      <c r="B33" s="399"/>
      <c r="C33" s="399"/>
      <c r="D33" s="400"/>
      <c r="E33" s="81">
        <f>IF(E32&gt;0,0,E31-E27)</f>
        <v>0</v>
      </c>
      <c r="F33" s="395" t="s">
        <v>130</v>
      </c>
      <c r="G33" s="396"/>
    </row>
  </sheetData>
  <sheetProtection algorithmName="SHA-512" hashValue="R9aOAh3ma73nJl18hkkA1IsUGKP7RQbUDg4DlceNaRFvoIQxka9F6jfcZmJEbUxrlSizMi1h9v7bLbNKPGl/qQ==" saltValue="MF/EtdoR/6nJejDEWEy+Ug==" spinCount="100000" sheet="1" formatRows="0" selectLockedCells="1"/>
  <mergeCells count="39">
    <mergeCell ref="A16:B16"/>
    <mergeCell ref="A15:F15"/>
    <mergeCell ref="A7:D7"/>
    <mergeCell ref="A8:D8"/>
    <mergeCell ref="A10:E10"/>
    <mergeCell ref="F9:G9"/>
    <mergeCell ref="F10:G10"/>
    <mergeCell ref="A9:E9"/>
    <mergeCell ref="A30:G30"/>
    <mergeCell ref="A32:D32"/>
    <mergeCell ref="A31:D31"/>
    <mergeCell ref="A17:G17"/>
    <mergeCell ref="A18:G18"/>
    <mergeCell ref="C19:D19"/>
    <mergeCell ref="F19:G19"/>
    <mergeCell ref="D22:D26"/>
    <mergeCell ref="G22:G26"/>
    <mergeCell ref="F20:G20"/>
    <mergeCell ref="C20:D20"/>
    <mergeCell ref="E20:E21"/>
    <mergeCell ref="B20:B21"/>
    <mergeCell ref="B28:G28"/>
    <mergeCell ref="E22:E26"/>
    <mergeCell ref="A6:G6"/>
    <mergeCell ref="F31:G31"/>
    <mergeCell ref="F32:G32"/>
    <mergeCell ref="F33:G33"/>
    <mergeCell ref="E7:F7"/>
    <mergeCell ref="E8:F8"/>
    <mergeCell ref="A14:G14"/>
    <mergeCell ref="A33:D33"/>
    <mergeCell ref="A11:G11"/>
    <mergeCell ref="A12:B12"/>
    <mergeCell ref="A13:B13"/>
    <mergeCell ref="C12:D12"/>
    <mergeCell ref="C13:D13"/>
    <mergeCell ref="F12:G12"/>
    <mergeCell ref="F13:G13"/>
    <mergeCell ref="C16:G16"/>
  </mergeCells>
  <conditionalFormatting sqref="A8 E8">
    <cfRule type="expression" dxfId="147" priority="9">
      <formula>A8 = ""</formula>
    </cfRule>
  </conditionalFormatting>
  <conditionalFormatting sqref="B22:B25 B27">
    <cfRule type="expression" dxfId="146" priority="20">
      <formula xml:space="preserve"> B22 =""</formula>
    </cfRule>
  </conditionalFormatting>
  <conditionalFormatting sqref="C13">
    <cfRule type="expression" dxfId="145" priority="13">
      <formula xml:space="preserve"> E13 =""</formula>
    </cfRule>
  </conditionalFormatting>
  <conditionalFormatting sqref="C22:C26">
    <cfRule type="expression" dxfId="144" priority="5">
      <formula xml:space="preserve"> C22 =""</formula>
    </cfRule>
  </conditionalFormatting>
  <conditionalFormatting sqref="C16:G16">
    <cfRule type="expression" dxfId="143" priority="28">
      <formula xml:space="preserve"> C16 = ""</formula>
    </cfRule>
  </conditionalFormatting>
  <conditionalFormatting sqref="D22:E22 G22 D27:E27 G27">
    <cfRule type="expression" dxfId="142" priority="3">
      <formula xml:space="preserve"> D22 =""</formula>
    </cfRule>
  </conditionalFormatting>
  <conditionalFormatting sqref="E12">
    <cfRule type="expression" dxfId="141" priority="180">
      <formula>$A$13&lt;$F$8</formula>
    </cfRule>
  </conditionalFormatting>
  <conditionalFormatting sqref="E31:E33">
    <cfRule type="expression" dxfId="139" priority="2">
      <formula xml:space="preserve"> E31 =""</formula>
    </cfRule>
  </conditionalFormatting>
  <conditionalFormatting sqref="F23:F26">
    <cfRule type="expression" dxfId="138" priority="1">
      <formula xml:space="preserve"> F23 =""</formula>
    </cfRule>
  </conditionalFormatting>
  <conditionalFormatting sqref="G15">
    <cfRule type="expression" dxfId="137" priority="30">
      <formula>G15 = ""</formula>
    </cfRule>
  </conditionalFormatting>
  <dataValidations count="2">
    <dataValidation type="date" allowBlank="1" showInputMessage="1" showErrorMessage="1" sqref="C13:D13" xr:uid="{BE1E4BC4-31BC-45EB-BE05-F85D448C73CA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" sqref="C19:D19" xr:uid="{5A24CFB9-7D94-4620-84BB-B7E5DB63B126}"/>
  </dataValidations>
  <pageMargins left="0.51181102362204722" right="0.51181102362204722" top="0.19927536231884058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3&amp;Xe&amp;X mois
&amp;"Arial,Normal"&amp;11Programme Système de gestion de l'énergie&amp;"Arial,Gras"&amp;12
</oddHeader>
    <oddFooter>&amp;L&amp;"Arial,Normal"&amp;6Formulaire - Demande d'appuis financiers au 3&amp;Xe&amp;X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9" id="{759B5713-6CBE-4E20-BEA0-B05D04EBE796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873E3E6-0A5B-4017-88E8-62F55142BE4E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2DAB2-C49F-4B5E-8A6D-37399A0712DD}">
  <sheetPr codeName="Feuil52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defaultColWidth="11.42578125" defaultRowHeight="15" x14ac:dyDescent="0.25"/>
  <cols>
    <col min="1" max="1" width="16.42578125" customWidth="1"/>
    <col min="2" max="2" width="15.7109375" customWidth="1"/>
    <col min="3" max="3" width="18.140625" customWidth="1"/>
    <col min="4" max="4" width="19.5703125" customWidth="1"/>
    <col min="5" max="5" width="17.5703125" style="2" customWidth="1"/>
    <col min="6" max="6" width="15.140625" style="2" customWidth="1"/>
    <col min="7" max="7" width="24" style="2" customWidth="1"/>
  </cols>
  <sheetData>
    <row r="6" spans="1:7" ht="15.75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2"/>
      <c r="G7" s="64" t="s">
        <v>70</v>
      </c>
    </row>
    <row r="8" spans="1:7" ht="13.5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5"/>
      <c r="G8" s="71">
        <f>'Onglet Énergir'!C2</f>
        <v>0</v>
      </c>
    </row>
    <row r="9" spans="1:7" ht="12" customHeight="1" x14ac:dyDescent="0.25">
      <c r="A9" s="422" t="s">
        <v>112</v>
      </c>
      <c r="B9" s="431"/>
      <c r="C9" s="431"/>
      <c r="D9" s="431"/>
      <c r="E9" s="432"/>
      <c r="F9" s="325" t="s">
        <v>76</v>
      </c>
      <c r="G9" s="325"/>
    </row>
    <row r="10" spans="1:7" ht="13.5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33"/>
      <c r="C12" s="401" t="s">
        <v>58</v>
      </c>
      <c r="D12" s="477"/>
      <c r="E12" s="40"/>
      <c r="F12" s="475" t="s">
        <v>142</v>
      </c>
      <c r="G12" s="476"/>
    </row>
    <row r="13" spans="1:7" ht="15" customHeight="1" x14ac:dyDescent="0.25">
      <c r="A13" s="402">
        <f>'Mois 3'!C13</f>
        <v>0</v>
      </c>
      <c r="B13" s="434"/>
      <c r="C13" s="403"/>
      <c r="D13" s="478"/>
      <c r="E13" s="480"/>
      <c r="F13" s="481">
        <f>IF(G8&lt;&gt;0,EDATE(G8,9),0)</f>
        <v>0</v>
      </c>
      <c r="G13" s="479"/>
    </row>
    <row r="14" spans="1:7" ht="20.100000000000001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18.60000000000000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18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4.1500000000000004" customHeight="1" x14ac:dyDescent="0.25">
      <c r="A17" s="410"/>
      <c r="B17" s="410"/>
      <c r="C17" s="410"/>
      <c r="D17" s="410"/>
      <c r="E17" s="410"/>
      <c r="F17" s="410"/>
      <c r="G17" s="410"/>
    </row>
    <row r="18" spans="1:7" ht="16.149999999999999" customHeight="1" thickBot="1" x14ac:dyDescent="0.3">
      <c r="A18" s="203" t="s">
        <v>200</v>
      </c>
      <c r="B18" s="425"/>
      <c r="C18" s="425"/>
      <c r="D18" s="425"/>
      <c r="E18" s="425"/>
      <c r="F18" s="425"/>
      <c r="G18" s="425"/>
    </row>
    <row r="19" spans="1:7" ht="12" customHeight="1" x14ac:dyDescent="0.25">
      <c r="A19" s="103"/>
      <c r="B19" s="104"/>
      <c r="C19" s="490" t="e" vm="2">
        <v>#VALUE!</v>
      </c>
      <c r="D19" s="491"/>
      <c r="E19" s="104"/>
      <c r="F19" s="411"/>
      <c r="G19" s="426"/>
    </row>
    <row r="20" spans="1:7" ht="25.5" customHeight="1" x14ac:dyDescent="0.25">
      <c r="A20" s="171"/>
      <c r="B20" s="416" t="s">
        <v>113</v>
      </c>
      <c r="C20" s="415" t="s">
        <v>184</v>
      </c>
      <c r="D20" s="429"/>
      <c r="E20" s="416" t="s">
        <v>179</v>
      </c>
      <c r="F20" s="414" t="s">
        <v>186</v>
      </c>
      <c r="G20" s="423"/>
    </row>
    <row r="21" spans="1:7" ht="27" customHeight="1" x14ac:dyDescent="0.25">
      <c r="A21" s="105"/>
      <c r="B21" s="430"/>
      <c r="C21" s="106" t="s">
        <v>180</v>
      </c>
      <c r="D21" s="106" t="s">
        <v>178</v>
      </c>
      <c r="E21" s="430"/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9"/>
      <c r="C22" s="188">
        <f>'Mois 3'!F22</f>
        <v>0</v>
      </c>
      <c r="D22" s="413">
        <f>'Mois 3'!G22</f>
        <v>175000</v>
      </c>
      <c r="E22" s="413">
        <f>IF(G15="non",MIN(SUM(MIN(0.95*B23,C23),MIN(0.95*B24,C24),MIN(0.95*B22,C22),MIN(0.95*B25,C25),MIN(0.95*B26,'Paramètres programme'!E35,C26)),D22),0)</f>
        <v>0</v>
      </c>
      <c r="F22" s="189">
        <v>0</v>
      </c>
      <c r="G22" s="413">
        <f>D22-MIN(D22,E22)</f>
        <v>175000</v>
      </c>
    </row>
    <row r="23" spans="1:7" ht="17.25" customHeight="1" x14ac:dyDescent="0.25">
      <c r="A23" s="78" t="s">
        <v>59</v>
      </c>
      <c r="B23" s="187"/>
      <c r="C23" s="188">
        <f>'Mois 3'!F23</f>
        <v>0</v>
      </c>
      <c r="D23" s="427"/>
      <c r="E23" s="427"/>
      <c r="F23" s="188">
        <f t="shared" ref="F23" si="0">C23-MIN(C23,B23*0.95)</f>
        <v>0</v>
      </c>
      <c r="G23" s="427"/>
    </row>
    <row r="24" spans="1:7" ht="17.25" customHeight="1" x14ac:dyDescent="0.25">
      <c r="A24" s="78" t="s">
        <v>60</v>
      </c>
      <c r="B24" s="187"/>
      <c r="C24" s="188">
        <f>'Mois 3'!F24</f>
        <v>0</v>
      </c>
      <c r="D24" s="427"/>
      <c r="E24" s="427"/>
      <c r="F24" s="188">
        <f>C24-MIN(C24,B24*0.95)</f>
        <v>0</v>
      </c>
      <c r="G24" s="427"/>
    </row>
    <row r="25" spans="1:7" ht="17.25" customHeight="1" x14ac:dyDescent="0.25">
      <c r="A25" s="78" t="s">
        <v>61</v>
      </c>
      <c r="B25" s="187"/>
      <c r="C25" s="188">
        <f>'Mois 3'!F25</f>
        <v>0</v>
      </c>
      <c r="D25" s="427"/>
      <c r="E25" s="427"/>
      <c r="F25" s="188">
        <f>C25-MIN(0.95*B25,C25)</f>
        <v>0</v>
      </c>
      <c r="G25" s="427"/>
    </row>
    <row r="26" spans="1:7" ht="17.25" customHeight="1" x14ac:dyDescent="0.25">
      <c r="A26" s="79" t="s">
        <v>62</v>
      </c>
      <c r="B26" s="190"/>
      <c r="C26" s="193">
        <f>'Mois 3'!F26</f>
        <v>0</v>
      </c>
      <c r="D26" s="428"/>
      <c r="E26" s="428"/>
      <c r="F26" s="194">
        <f>C26-MIN(0.95*B26,'Paramètres programme'!E35,C26)</f>
        <v>0</v>
      </c>
      <c r="G26" s="428"/>
    </row>
    <row r="27" spans="1:7" ht="15.95" customHeight="1" x14ac:dyDescent="0.25">
      <c r="A27" s="80" t="s">
        <v>55</v>
      </c>
      <c r="B27" s="192">
        <f>SUM(B22:B26)</f>
        <v>0</v>
      </c>
      <c r="C27" s="195"/>
      <c r="D27" s="192">
        <f>SUM(D22:D26)</f>
        <v>175000</v>
      </c>
      <c r="E27" s="192">
        <f>SUM(E22:E26)</f>
        <v>0</v>
      </c>
      <c r="F27" s="185"/>
      <c r="G27" s="196">
        <f>SUM(G22:G26)</f>
        <v>175000</v>
      </c>
    </row>
    <row r="28" spans="1:7" ht="17.100000000000001" customHeight="1" x14ac:dyDescent="0.25">
      <c r="A28" s="180" t="s">
        <v>187</v>
      </c>
      <c r="B28" s="424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24"/>
      <c r="D28" s="424"/>
      <c r="E28" s="424"/>
      <c r="F28" s="424"/>
      <c r="G28" s="424"/>
    </row>
    <row r="29" spans="1:7" ht="21.6" customHeight="1" thickBot="1" x14ac:dyDescent="0.3">
      <c r="A29" s="405" t="s">
        <v>192</v>
      </c>
      <c r="B29" s="406"/>
      <c r="C29" s="406"/>
      <c r="D29" s="406"/>
      <c r="E29" s="406"/>
      <c r="F29" s="406"/>
      <c r="G29" s="406"/>
    </row>
    <row r="30" spans="1:7" s="3" customFormat="1" ht="18" customHeight="1" x14ac:dyDescent="0.25">
      <c r="A30" s="398" t="s">
        <v>193</v>
      </c>
      <c r="B30" s="399"/>
      <c r="C30" s="399"/>
      <c r="D30" s="400"/>
      <c r="E30" s="81">
        <f>'Mois 3'!E33</f>
        <v>0</v>
      </c>
      <c r="F30" s="395" t="s">
        <v>128</v>
      </c>
      <c r="G30" s="396"/>
    </row>
    <row r="31" spans="1:7" ht="21" customHeight="1" x14ac:dyDescent="0.25">
      <c r="A31" s="407" t="s">
        <v>188</v>
      </c>
      <c r="B31" s="408"/>
      <c r="C31" s="408"/>
      <c r="D31" s="409"/>
      <c r="E31" s="81">
        <f>IF(E27&gt;E30,E27-E30,0)</f>
        <v>0</v>
      </c>
      <c r="F31" s="395" t="s">
        <v>129</v>
      </c>
      <c r="G31" s="396"/>
    </row>
    <row r="32" spans="1:7" s="3" customFormat="1" ht="18" customHeight="1" x14ac:dyDescent="0.25">
      <c r="A32" s="398" t="s">
        <v>194</v>
      </c>
      <c r="B32" s="399"/>
      <c r="C32" s="399"/>
      <c r="D32" s="400"/>
      <c r="E32" s="81">
        <f>IF(E31&gt;0,0,E30-E27)</f>
        <v>0</v>
      </c>
      <c r="F32" s="395" t="s">
        <v>130</v>
      </c>
      <c r="G32" s="396"/>
    </row>
  </sheetData>
  <sheetProtection algorithmName="SHA-512" hashValue="4UcAG4W6nLTBgshVxXtemQh+9th9AzznW1LKXqNXqDkQ8vE9wSg3AWPNkmXfOMiMsv4ZTFmjNpPjE1kTXixZWQ==" saltValue="od3vVgZJGlC9owQ8h2E6Sg==" spinCount="100000" sheet="1" formatRows="0" selectLockedCells="1"/>
  <mergeCells count="39">
    <mergeCell ref="A14:G14"/>
    <mergeCell ref="A15:F15"/>
    <mergeCell ref="C12:D12"/>
    <mergeCell ref="F12:G12"/>
    <mergeCell ref="A13:B13"/>
    <mergeCell ref="C13:D13"/>
    <mergeCell ref="F13:G13"/>
    <mergeCell ref="E20:E21"/>
    <mergeCell ref="B20:B21"/>
    <mergeCell ref="A6:G6"/>
    <mergeCell ref="A7:D7"/>
    <mergeCell ref="E7:F7"/>
    <mergeCell ref="A8:D8"/>
    <mergeCell ref="E8:F8"/>
    <mergeCell ref="F19:G19"/>
    <mergeCell ref="A9:E9"/>
    <mergeCell ref="F9:G9"/>
    <mergeCell ref="A16:B16"/>
    <mergeCell ref="C16:G16"/>
    <mergeCell ref="A10:E10"/>
    <mergeCell ref="F10:G10"/>
    <mergeCell ref="A11:G11"/>
    <mergeCell ref="A12:B12"/>
    <mergeCell ref="F20:G20"/>
    <mergeCell ref="B28:G28"/>
    <mergeCell ref="A32:D32"/>
    <mergeCell ref="F32:G32"/>
    <mergeCell ref="A17:G17"/>
    <mergeCell ref="A29:G29"/>
    <mergeCell ref="A30:D30"/>
    <mergeCell ref="F30:G30"/>
    <mergeCell ref="A31:D31"/>
    <mergeCell ref="F31:G31"/>
    <mergeCell ref="A18:G18"/>
    <mergeCell ref="C19:D19"/>
    <mergeCell ref="D22:D26"/>
    <mergeCell ref="E22:E26"/>
    <mergeCell ref="G22:G26"/>
    <mergeCell ref="C20:D20"/>
  </mergeCells>
  <conditionalFormatting sqref="A8 E8">
    <cfRule type="expression" dxfId="136" priority="17">
      <formula>A8 = ""</formula>
    </cfRule>
  </conditionalFormatting>
  <conditionalFormatting sqref="B23:B25">
    <cfRule type="expression" dxfId="135" priority="11">
      <formula xml:space="preserve"> B23 =""</formula>
    </cfRule>
  </conditionalFormatting>
  <conditionalFormatting sqref="B27">
    <cfRule type="expression" dxfId="134" priority="4">
      <formula xml:space="preserve"> B27 =""</formula>
    </cfRule>
  </conditionalFormatting>
  <conditionalFormatting sqref="C13">
    <cfRule type="expression" dxfId="133" priority="19">
      <formula xml:space="preserve"> E13 =""</formula>
    </cfRule>
  </conditionalFormatting>
  <conditionalFormatting sqref="C22:C25">
    <cfRule type="expression" dxfId="132" priority="10">
      <formula xml:space="preserve"> C22 =""</formula>
    </cfRule>
  </conditionalFormatting>
  <conditionalFormatting sqref="C16:G16">
    <cfRule type="expression" dxfId="131" priority="21">
      <formula xml:space="preserve"> C16 = ""</formula>
    </cfRule>
  </conditionalFormatting>
  <conditionalFormatting sqref="D22:E22 G22 F23:F26">
    <cfRule type="expression" dxfId="130" priority="8">
      <formula xml:space="preserve"> D22 =""</formula>
    </cfRule>
  </conditionalFormatting>
  <conditionalFormatting sqref="D27:E27">
    <cfRule type="expression" dxfId="129" priority="5">
      <formula xml:space="preserve"> D27 =""</formula>
    </cfRule>
  </conditionalFormatting>
  <conditionalFormatting sqref="E12">
    <cfRule type="expression" dxfId="128" priority="24">
      <formula>$A$13&lt;$F$8</formula>
    </cfRule>
  </conditionalFormatting>
  <conditionalFormatting sqref="E30:E32">
    <cfRule type="expression" dxfId="126" priority="1">
      <formula xml:space="preserve"> E30 =""</formula>
    </cfRule>
  </conditionalFormatting>
  <conditionalFormatting sqref="G15">
    <cfRule type="expression" dxfId="125" priority="22">
      <formula>G15 = ""</formula>
    </cfRule>
  </conditionalFormatting>
  <conditionalFormatting sqref="G27">
    <cfRule type="expression" dxfId="124" priority="3">
      <formula xml:space="preserve"> G27 =""</formula>
    </cfRule>
  </conditionalFormatting>
  <dataValidations count="3">
    <dataValidation type="date" allowBlank="1" showInputMessage="1" showErrorMessage="1" sqref="C13:D13" xr:uid="{77EBDDE9-A036-4006-AFB9-EBA44ADC991E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" sqref="C19:D19" xr:uid="{7C6257FA-D47E-4E00-BA34-8F579793B7E2}"/>
    <dataValidation allowBlank="1" showInputMessage="1" showErrorMessage="1" promptTitle="Note :" sqref="C20:D20" xr:uid="{C0C5FCB1-53D8-4A04-9029-F919DC49ABE3}"/>
  </dataValidations>
  <pageMargins left="0.51181102362204722" right="0.51181102362204722" top="0.19444444444444445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9&amp;Xe&amp;X mois
&amp;"Arial,Normal"&amp;11Programme Système de gestion de l'énergie&amp;"Arial,Gras"&amp;12
</oddHeader>
    <oddFooter>&amp;L&amp;"Arial,Normal"&amp;6Formulaire - Demande d'appuis financiers au 9&amp;Xe&amp;X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" id="{0E2982B9-734D-4A4B-AD4B-D0E6FCF5F1D4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AC1C23-FDE2-44DC-B415-7095AC653783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F806D-639C-402B-8E9E-48F3EFA8A0CB}">
  <sheetPr codeName="Feuil53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defaultColWidth="11.42578125" defaultRowHeight="15" x14ac:dyDescent="0.25"/>
  <cols>
    <col min="1" max="1" width="16.42578125" customWidth="1"/>
    <col min="2" max="2" width="15.7109375" customWidth="1"/>
    <col min="3" max="3" width="19.7109375" customWidth="1"/>
    <col min="4" max="4" width="19.5703125" customWidth="1"/>
    <col min="5" max="5" width="16.42578125" style="2" customWidth="1"/>
    <col min="6" max="6" width="19" style="2" customWidth="1"/>
    <col min="7" max="7" width="20.5703125" style="2" customWidth="1"/>
  </cols>
  <sheetData>
    <row r="6" spans="1:7" ht="15.75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2"/>
      <c r="G7" s="64" t="s">
        <v>70</v>
      </c>
    </row>
    <row r="8" spans="1:7" ht="13.5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5"/>
      <c r="G8" s="71">
        <f>'Onglet Énergir'!C2</f>
        <v>0</v>
      </c>
    </row>
    <row r="9" spans="1:7" ht="12" customHeight="1" x14ac:dyDescent="0.25">
      <c r="A9" s="422" t="s">
        <v>112</v>
      </c>
      <c r="B9" s="431"/>
      <c r="C9" s="431"/>
      <c r="D9" s="431"/>
      <c r="E9" s="432"/>
      <c r="F9" s="325" t="s">
        <v>76</v>
      </c>
      <c r="G9" s="325"/>
    </row>
    <row r="10" spans="1:7" ht="12.6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33"/>
      <c r="C12" s="401" t="s">
        <v>58</v>
      </c>
      <c r="D12" s="477"/>
      <c r="E12" s="40"/>
      <c r="F12" s="475" t="s">
        <v>142</v>
      </c>
      <c r="G12" s="476"/>
    </row>
    <row r="13" spans="1:7" ht="12.6" customHeight="1" x14ac:dyDescent="0.25">
      <c r="A13" s="402">
        <f>'Mois 9'!C13</f>
        <v>0</v>
      </c>
      <c r="B13" s="434"/>
      <c r="C13" s="403"/>
      <c r="D13" s="435"/>
      <c r="E13" s="41"/>
      <c r="F13" s="390">
        <f>IF(G8&lt;&gt;0,EDATE(G8,15),0)</f>
        <v>0</v>
      </c>
      <c r="G13" s="391"/>
    </row>
    <row r="14" spans="1:7" ht="21.6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2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16.5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4.1500000000000004" customHeight="1" x14ac:dyDescent="0.25">
      <c r="A17" s="410"/>
      <c r="B17" s="410"/>
      <c r="C17" s="410"/>
      <c r="D17" s="410"/>
      <c r="E17" s="410"/>
      <c r="F17" s="410"/>
      <c r="G17" s="410"/>
    </row>
    <row r="18" spans="1:7" ht="16.149999999999999" customHeight="1" thickBot="1" x14ac:dyDescent="0.3">
      <c r="A18" s="203" t="s">
        <v>200</v>
      </c>
      <c r="B18" s="425"/>
      <c r="C18" s="425"/>
      <c r="D18" s="425"/>
      <c r="E18" s="425"/>
      <c r="F18" s="425"/>
      <c r="G18" s="425"/>
    </row>
    <row r="19" spans="1:7" ht="12" customHeight="1" x14ac:dyDescent="0.25">
      <c r="A19" s="103"/>
      <c r="B19" s="104"/>
      <c r="C19" s="490" t="e" vm="2">
        <v>#VALUE!</v>
      </c>
      <c r="D19" s="491"/>
      <c r="E19" s="104"/>
      <c r="F19" s="411"/>
      <c r="G19" s="426"/>
    </row>
    <row r="20" spans="1:7" ht="23.1" customHeight="1" x14ac:dyDescent="0.25">
      <c r="A20" s="171"/>
      <c r="B20" s="172"/>
      <c r="C20" s="415" t="s">
        <v>184</v>
      </c>
      <c r="D20" s="429"/>
      <c r="E20" s="172"/>
      <c r="F20" s="414" t="s">
        <v>186</v>
      </c>
      <c r="G20" s="423"/>
    </row>
    <row r="21" spans="1:7" ht="24.6" customHeight="1" x14ac:dyDescent="0.25">
      <c r="A21" s="105"/>
      <c r="B21" s="106" t="s">
        <v>113</v>
      </c>
      <c r="C21" s="106" t="s">
        <v>180</v>
      </c>
      <c r="D21" s="106" t="s">
        <v>178</v>
      </c>
      <c r="E21" s="106" t="s">
        <v>114</v>
      </c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9"/>
      <c r="C22" s="188">
        <f>'Mois 9'!F22</f>
        <v>0</v>
      </c>
      <c r="D22" s="413">
        <f>'Mois 9'!G22</f>
        <v>175000</v>
      </c>
      <c r="E22" s="413">
        <f>IF(G15="non",MIN(SUM(MIN(0.95*B23,C23),MIN(0.95*B24,C24),MIN(0.95*B22,C22),MIN(0.95*B25,C25),MIN(0.95*B26,'Paramètres programme'!E35,C26)),D22),0)</f>
        <v>0</v>
      </c>
      <c r="F22" s="189">
        <v>0</v>
      </c>
      <c r="G22" s="413">
        <f>D22-MIN(D22,E22)</f>
        <v>175000</v>
      </c>
    </row>
    <row r="23" spans="1:7" ht="17.25" customHeight="1" x14ac:dyDescent="0.25">
      <c r="A23" s="78" t="s">
        <v>59</v>
      </c>
      <c r="B23" s="187"/>
      <c r="C23" s="188">
        <f>'Mois 9'!F23</f>
        <v>0</v>
      </c>
      <c r="D23" s="427"/>
      <c r="E23" s="427"/>
      <c r="F23" s="188">
        <f t="shared" ref="F23" si="0">C23-MIN(C23,B23*0.95)</f>
        <v>0</v>
      </c>
      <c r="G23" s="427"/>
    </row>
    <row r="24" spans="1:7" ht="17.25" customHeight="1" x14ac:dyDescent="0.25">
      <c r="A24" s="78" t="s">
        <v>60</v>
      </c>
      <c r="B24" s="187"/>
      <c r="C24" s="188">
        <f>'Mois 9'!F24</f>
        <v>0</v>
      </c>
      <c r="D24" s="427"/>
      <c r="E24" s="427"/>
      <c r="F24" s="188">
        <f>C24-MIN(C24,B24*0.95)</f>
        <v>0</v>
      </c>
      <c r="G24" s="427"/>
    </row>
    <row r="25" spans="1:7" ht="17.25" customHeight="1" x14ac:dyDescent="0.25">
      <c r="A25" s="78" t="s">
        <v>61</v>
      </c>
      <c r="B25" s="187"/>
      <c r="C25" s="188">
        <f>'Mois 9'!F25</f>
        <v>0</v>
      </c>
      <c r="D25" s="427"/>
      <c r="E25" s="427"/>
      <c r="F25" s="188">
        <f t="shared" ref="F25" si="1">C25-MIN(C25,B25*0.95)</f>
        <v>0</v>
      </c>
      <c r="G25" s="427"/>
    </row>
    <row r="26" spans="1:7" ht="17.25" customHeight="1" x14ac:dyDescent="0.25">
      <c r="A26" s="79" t="s">
        <v>62</v>
      </c>
      <c r="B26" s="197"/>
      <c r="C26" s="193">
        <f>'Mois 9'!F26</f>
        <v>0</v>
      </c>
      <c r="D26" s="428"/>
      <c r="E26" s="428"/>
      <c r="F26" s="191">
        <f>C26-MIN(C26,'Paramètres programme'!E35,B26*0.95)</f>
        <v>0</v>
      </c>
      <c r="G26" s="428"/>
    </row>
    <row r="27" spans="1:7" ht="17.25" customHeight="1" x14ac:dyDescent="0.25">
      <c r="A27" s="80" t="s">
        <v>55</v>
      </c>
      <c r="B27" s="192">
        <f>SUM(B22:B26)</f>
        <v>0</v>
      </c>
      <c r="C27" s="195"/>
      <c r="D27" s="192">
        <f>SUM(D22:D26)</f>
        <v>175000</v>
      </c>
      <c r="E27" s="192">
        <f>SUM(E22:E26)</f>
        <v>0</v>
      </c>
      <c r="F27" s="195"/>
      <c r="G27" s="192">
        <f>SUM(G22:G26)</f>
        <v>175000</v>
      </c>
    </row>
    <row r="28" spans="1:7" ht="17.25" customHeight="1" x14ac:dyDescent="0.25">
      <c r="A28" s="180" t="s">
        <v>187</v>
      </c>
      <c r="B28" s="424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24"/>
      <c r="D28" s="424"/>
      <c r="E28" s="424"/>
      <c r="F28" s="424"/>
      <c r="G28" s="424"/>
    </row>
    <row r="29" spans="1:7" ht="21.6" customHeight="1" thickBot="1" x14ac:dyDescent="0.3">
      <c r="A29" s="405" t="s">
        <v>192</v>
      </c>
      <c r="B29" s="406"/>
      <c r="C29" s="406"/>
      <c r="D29" s="406"/>
      <c r="E29" s="406"/>
      <c r="F29" s="406"/>
      <c r="G29" s="406"/>
    </row>
    <row r="30" spans="1:7" s="3" customFormat="1" ht="18" customHeight="1" x14ac:dyDescent="0.25">
      <c r="A30" s="398" t="s">
        <v>193</v>
      </c>
      <c r="B30" s="399"/>
      <c r="C30" s="399"/>
      <c r="D30" s="400"/>
      <c r="E30" s="81">
        <f>'Mois 9'!E32</f>
        <v>0</v>
      </c>
      <c r="F30" s="395" t="s">
        <v>128</v>
      </c>
      <c r="G30" s="396"/>
    </row>
    <row r="31" spans="1:7" ht="21" customHeight="1" x14ac:dyDescent="0.25">
      <c r="A31" s="407" t="s">
        <v>188</v>
      </c>
      <c r="B31" s="408"/>
      <c r="C31" s="408"/>
      <c r="D31" s="409"/>
      <c r="E31" s="81">
        <f>IF(E27&gt;E30,E27-E30,0)</f>
        <v>0</v>
      </c>
      <c r="F31" s="395" t="s">
        <v>129</v>
      </c>
      <c r="G31" s="396"/>
    </row>
    <row r="32" spans="1:7" s="3" customFormat="1" ht="18" customHeight="1" x14ac:dyDescent="0.25">
      <c r="A32" s="398" t="s">
        <v>194</v>
      </c>
      <c r="B32" s="399"/>
      <c r="C32" s="399"/>
      <c r="D32" s="400"/>
      <c r="E32" s="81">
        <f>IF(E31&gt;0,0,E30-E27)</f>
        <v>0</v>
      </c>
      <c r="F32" s="395" t="s">
        <v>130</v>
      </c>
      <c r="G32" s="396"/>
    </row>
  </sheetData>
  <sheetProtection algorithmName="SHA-512" hashValue="DB21836w2y4aYAQeAxJY7Rwh1QcTEBJZp0AD4pF8+C0WGN6lKFEw0HmBDauRM6p+ut/qaOFP7XaNj8c3tmEI3w==" saltValue="C4QeH3Zkmxja6Q7wHA7NqA==" spinCount="100000" sheet="1" formatRows="0" selectLockedCells="1"/>
  <mergeCells count="37">
    <mergeCell ref="C12:D12"/>
    <mergeCell ref="F12:G12"/>
    <mergeCell ref="A13:B13"/>
    <mergeCell ref="B28:G28"/>
    <mergeCell ref="A9:E9"/>
    <mergeCell ref="F9:G9"/>
    <mergeCell ref="A6:G6"/>
    <mergeCell ref="A7:D7"/>
    <mergeCell ref="E7:F7"/>
    <mergeCell ref="A8:D8"/>
    <mergeCell ref="E8:F8"/>
    <mergeCell ref="C13:D13"/>
    <mergeCell ref="F13:G13"/>
    <mergeCell ref="A14:G14"/>
    <mergeCell ref="A15:F15"/>
    <mergeCell ref="A10:E10"/>
    <mergeCell ref="F10:G10"/>
    <mergeCell ref="A11:G11"/>
    <mergeCell ref="A12:B12"/>
    <mergeCell ref="D22:D26"/>
    <mergeCell ref="G22:G26"/>
    <mergeCell ref="E22:E26"/>
    <mergeCell ref="C20:D20"/>
    <mergeCell ref="F20:G20"/>
    <mergeCell ref="A16:B16"/>
    <mergeCell ref="C16:G16"/>
    <mergeCell ref="A17:G17"/>
    <mergeCell ref="A18:G18"/>
    <mergeCell ref="C19:D19"/>
    <mergeCell ref="F19:G19"/>
    <mergeCell ref="A32:D32"/>
    <mergeCell ref="F32:G32"/>
    <mergeCell ref="A31:D31"/>
    <mergeCell ref="F31:G31"/>
    <mergeCell ref="A29:G29"/>
    <mergeCell ref="A30:D30"/>
    <mergeCell ref="F30:G30"/>
  </mergeCells>
  <conditionalFormatting sqref="A8 E8">
    <cfRule type="expression" dxfId="123" priority="14">
      <formula>A8 = ""</formula>
    </cfRule>
  </conditionalFormatting>
  <conditionalFormatting sqref="B23:B27">
    <cfRule type="expression" dxfId="122" priority="4">
      <formula xml:space="preserve"> B23 =""</formula>
    </cfRule>
  </conditionalFormatting>
  <conditionalFormatting sqref="C13">
    <cfRule type="expression" dxfId="121" priority="16">
      <formula xml:space="preserve"> E13 =""</formula>
    </cfRule>
  </conditionalFormatting>
  <conditionalFormatting sqref="C22:C25">
    <cfRule type="expression" dxfId="120" priority="10">
      <formula xml:space="preserve"> C22 =""</formula>
    </cfRule>
  </conditionalFormatting>
  <conditionalFormatting sqref="C16:G16">
    <cfRule type="expression" dxfId="119" priority="17">
      <formula xml:space="preserve"> C16 = ""</formula>
    </cfRule>
  </conditionalFormatting>
  <conditionalFormatting sqref="D22:E22 G22 F23:F26">
    <cfRule type="expression" dxfId="118" priority="8">
      <formula xml:space="preserve"> D22 =""</formula>
    </cfRule>
  </conditionalFormatting>
  <conditionalFormatting sqref="D27:E27">
    <cfRule type="expression" dxfId="117" priority="5">
      <formula xml:space="preserve"> D27 =""</formula>
    </cfRule>
  </conditionalFormatting>
  <conditionalFormatting sqref="E12">
    <cfRule type="expression" dxfId="116" priority="20">
      <formula>$A$13&lt;$F$8</formula>
    </cfRule>
  </conditionalFormatting>
  <conditionalFormatting sqref="E30:E32">
    <cfRule type="expression" dxfId="114" priority="1">
      <formula xml:space="preserve"> E30 =""</formula>
    </cfRule>
  </conditionalFormatting>
  <conditionalFormatting sqref="G15">
    <cfRule type="expression" dxfId="113" priority="18">
      <formula>G15 = ""</formula>
    </cfRule>
  </conditionalFormatting>
  <conditionalFormatting sqref="G27">
    <cfRule type="expression" dxfId="112" priority="3">
      <formula xml:space="preserve"> G27 =""</formula>
    </cfRule>
  </conditionalFormatting>
  <dataValidations count="2">
    <dataValidation type="date" allowBlank="1" showInputMessage="1" showErrorMessage="1" sqref="C13:D13" xr:uid="{1308410A-7D37-40BB-B587-3997EAF04B04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_x000a_" sqref="C19:D19" xr:uid="{69090C8F-73F9-44C9-AAC4-5CCF920451AC}"/>
  </dataValidations>
  <pageMargins left="0.51181102362204722" right="0.51181102362204722" top="0.22222222222222221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15&amp;Xe&amp;X mois
&amp;"Arial,Normal"&amp;11Programme Système de gestion de l'énergie&amp;"Arial,Gras"&amp;12
</oddHeader>
    <oddFooter>&amp;L&amp;"Arial,Normal"&amp;6Formulaire - Demande d'appuis financiers au 15&amp;Xe&amp;X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9C288E25-8129-4C71-A487-EFCCD0747EC8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E8ED9E7-FF83-4C7E-8931-4BC9A6E4DC07}">
          <x14:formula1>
            <xm:f>'Paramètres programme'!$B$4:$B$5</xm:f>
          </x14:formula1>
          <xm:sqref>G15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0520-63E3-4834-AF5B-62821B8983C3}">
  <sheetPr codeName="Feuil54">
    <tabColor theme="3" tint="0.89999084444715716"/>
    <pageSetUpPr fitToPage="1"/>
  </sheetPr>
  <dimension ref="A6:G32"/>
  <sheetViews>
    <sheetView showGridLines="0" view="pageLayout" zoomScaleNormal="100" workbookViewId="0">
      <selection activeCell="C19" sqref="C19:D19"/>
    </sheetView>
  </sheetViews>
  <sheetFormatPr defaultColWidth="11.42578125" defaultRowHeight="15" x14ac:dyDescent="0.25"/>
  <cols>
    <col min="1" max="1" width="16.42578125" customWidth="1"/>
    <col min="2" max="2" width="15.7109375" customWidth="1"/>
    <col min="3" max="3" width="18.140625" customWidth="1"/>
    <col min="4" max="4" width="18" customWidth="1"/>
    <col min="5" max="5" width="16.5703125" style="2" customWidth="1"/>
    <col min="6" max="6" width="21.42578125" style="2" customWidth="1"/>
    <col min="7" max="7" width="20.28515625" style="2" customWidth="1"/>
  </cols>
  <sheetData>
    <row r="6" spans="1:7" ht="15.75" thickBot="1" x14ac:dyDescent="0.3">
      <c r="A6" s="292" t="s">
        <v>72</v>
      </c>
      <c r="B6" s="292"/>
      <c r="C6" s="292"/>
      <c r="D6" s="292"/>
      <c r="E6" s="292"/>
      <c r="F6" s="292"/>
      <c r="G6" s="292"/>
    </row>
    <row r="7" spans="1:7" ht="12" customHeight="1" x14ac:dyDescent="0.25">
      <c r="A7" s="420" t="s">
        <v>1</v>
      </c>
      <c r="B7" s="420"/>
      <c r="C7" s="420"/>
      <c r="D7" s="420"/>
      <c r="E7" s="330" t="s">
        <v>71</v>
      </c>
      <c r="F7" s="330"/>
      <c r="G7" s="64" t="s">
        <v>70</v>
      </c>
    </row>
    <row r="8" spans="1:7" ht="12.6" customHeight="1" x14ac:dyDescent="0.25">
      <c r="A8" s="421">
        <f>'Demande d''admissibilité'!A5</f>
        <v>0</v>
      </c>
      <c r="B8" s="421"/>
      <c r="C8" s="421"/>
      <c r="D8" s="421"/>
      <c r="E8" s="374">
        <f>'Demande d''admissibilité'!J5</f>
        <v>0</v>
      </c>
      <c r="F8" s="374"/>
      <c r="G8" s="71">
        <f>'Onglet Énergir'!C2</f>
        <v>0</v>
      </c>
    </row>
    <row r="9" spans="1:7" ht="12" customHeight="1" x14ac:dyDescent="0.25">
      <c r="A9" s="422" t="s">
        <v>112</v>
      </c>
      <c r="B9" s="422"/>
      <c r="C9" s="422"/>
      <c r="D9" s="422"/>
      <c r="E9" s="422"/>
      <c r="F9" s="325" t="s">
        <v>76</v>
      </c>
      <c r="G9" s="325"/>
    </row>
    <row r="10" spans="1:7" ht="13.5" customHeight="1" x14ac:dyDescent="0.25">
      <c r="A10" s="421">
        <f>'Demande d''admissibilité'!A10</f>
        <v>0</v>
      </c>
      <c r="B10" s="421"/>
      <c r="C10" s="421"/>
      <c r="D10" s="421"/>
      <c r="E10" s="421"/>
      <c r="F10" s="326">
        <f>'Onglet Énergir'!C3</f>
        <v>0</v>
      </c>
      <c r="G10" s="326"/>
    </row>
    <row r="11" spans="1:7" ht="21.6" customHeight="1" thickBot="1" x14ac:dyDescent="0.3">
      <c r="A11" s="345" t="s">
        <v>199</v>
      </c>
      <c r="B11" s="345"/>
      <c r="C11" s="345"/>
      <c r="D11" s="345"/>
      <c r="E11" s="345"/>
      <c r="F11" s="345"/>
      <c r="G11" s="345"/>
    </row>
    <row r="12" spans="1:7" ht="12.2" customHeight="1" x14ac:dyDescent="0.25">
      <c r="A12" s="401" t="s">
        <v>57</v>
      </c>
      <c r="B12" s="401"/>
      <c r="C12" s="401" t="s">
        <v>58</v>
      </c>
      <c r="D12" s="401"/>
      <c r="E12" s="40"/>
      <c r="F12" s="482" t="s">
        <v>142</v>
      </c>
      <c r="G12" s="483"/>
    </row>
    <row r="13" spans="1:7" ht="14.1" customHeight="1" x14ac:dyDescent="0.25">
      <c r="A13" s="402">
        <f>'Mois 15'!C13</f>
        <v>0</v>
      </c>
      <c r="B13" s="402"/>
      <c r="C13" s="403"/>
      <c r="D13" s="403"/>
      <c r="E13" s="41"/>
      <c r="F13" s="484">
        <f>IF(G8&lt;&gt;0,EDATE(G8,27),0)</f>
        <v>0</v>
      </c>
      <c r="G13" s="485"/>
    </row>
    <row r="14" spans="1:7" ht="21.6" customHeight="1" thickBot="1" x14ac:dyDescent="0.3">
      <c r="A14" s="397" t="s">
        <v>196</v>
      </c>
      <c r="B14" s="397"/>
      <c r="C14" s="397"/>
      <c r="D14" s="397"/>
      <c r="E14" s="397"/>
      <c r="F14" s="397"/>
      <c r="G14" s="397"/>
    </row>
    <row r="15" spans="1:7" ht="21" customHeight="1" x14ac:dyDescent="0.25">
      <c r="A15" s="419" t="s">
        <v>182</v>
      </c>
      <c r="B15" s="419"/>
      <c r="C15" s="419"/>
      <c r="D15" s="419"/>
      <c r="E15" s="419"/>
      <c r="F15" s="419"/>
      <c r="G15" s="22" t="s">
        <v>12</v>
      </c>
    </row>
    <row r="16" spans="1:7" ht="21" customHeight="1" x14ac:dyDescent="0.25">
      <c r="A16" s="394" t="s">
        <v>56</v>
      </c>
      <c r="B16" s="394"/>
      <c r="C16" s="404"/>
      <c r="D16" s="404"/>
      <c r="E16" s="404"/>
      <c r="F16" s="404"/>
      <c r="G16" s="404"/>
    </row>
    <row r="17" spans="1:7" ht="4.1500000000000004" customHeight="1" x14ac:dyDescent="0.25">
      <c r="A17" s="410"/>
      <c r="B17" s="410"/>
      <c r="C17" s="410"/>
      <c r="D17" s="410"/>
      <c r="E17" s="410"/>
      <c r="F17" s="410"/>
      <c r="G17" s="410"/>
    </row>
    <row r="18" spans="1:7" ht="16.149999999999999" customHeight="1" thickBot="1" x14ac:dyDescent="0.3">
      <c r="A18" s="203" t="s">
        <v>200</v>
      </c>
      <c r="B18" s="203"/>
      <c r="C18" s="203"/>
      <c r="D18" s="203"/>
      <c r="E18" s="203"/>
      <c r="F18" s="203"/>
      <c r="G18" s="203"/>
    </row>
    <row r="19" spans="1:7" ht="12" customHeight="1" x14ac:dyDescent="0.25">
      <c r="A19" s="103"/>
      <c r="B19" s="104"/>
      <c r="C19" s="490" t="e" vm="2">
        <v>#VALUE!</v>
      </c>
      <c r="D19" s="490"/>
      <c r="E19" s="104"/>
      <c r="F19" s="411"/>
      <c r="G19" s="411"/>
    </row>
    <row r="20" spans="1:7" ht="22.5" customHeight="1" x14ac:dyDescent="0.25">
      <c r="A20" s="171"/>
      <c r="B20" s="416" t="s">
        <v>113</v>
      </c>
      <c r="C20" s="415" t="s">
        <v>184</v>
      </c>
      <c r="D20" s="415"/>
      <c r="E20" s="416" t="s">
        <v>179</v>
      </c>
      <c r="F20" s="414" t="s">
        <v>186</v>
      </c>
      <c r="G20" s="414"/>
    </row>
    <row r="21" spans="1:7" ht="22.5" customHeight="1" x14ac:dyDescent="0.25">
      <c r="A21" s="105"/>
      <c r="B21" s="416"/>
      <c r="C21" s="106" t="s">
        <v>180</v>
      </c>
      <c r="D21" s="106" t="s">
        <v>178</v>
      </c>
      <c r="E21" s="416"/>
      <c r="F21" s="106" t="s">
        <v>180</v>
      </c>
      <c r="G21" s="106" t="s">
        <v>178</v>
      </c>
    </row>
    <row r="22" spans="1:7" ht="17.25" customHeight="1" x14ac:dyDescent="0.25">
      <c r="A22" s="78" t="s">
        <v>73</v>
      </c>
      <c r="B22" s="189"/>
      <c r="C22" s="188">
        <f>'Mois 15'!F22</f>
        <v>0</v>
      </c>
      <c r="D22" s="413">
        <f>'Mois 15'!G22</f>
        <v>175000</v>
      </c>
      <c r="E22" s="413">
        <f>IF(G15="non",MIN(SUM(MIN(0.95*B23,C23),MIN(0.95*B24,C24),MIN(0.95*B22,C22),MIN(0.95*B25,C25),MIN(0.95*B26,'Paramètres programme'!E35,C26)),D22),0)</f>
        <v>0</v>
      </c>
      <c r="F22" s="189">
        <v>0</v>
      </c>
      <c r="G22" s="413">
        <f>D22-MIN(D22,E22)</f>
        <v>175000</v>
      </c>
    </row>
    <row r="23" spans="1:7" ht="17.25" customHeight="1" x14ac:dyDescent="0.25">
      <c r="A23" s="78" t="s">
        <v>59</v>
      </c>
      <c r="B23" s="187"/>
      <c r="C23" s="188">
        <f>'Mois 15'!F23</f>
        <v>0</v>
      </c>
      <c r="D23" s="413"/>
      <c r="E23" s="413"/>
      <c r="F23" s="188">
        <f t="shared" ref="F23" si="0">C23-MIN(C23,B23*0.95)</f>
        <v>0</v>
      </c>
      <c r="G23" s="413"/>
    </row>
    <row r="24" spans="1:7" ht="17.25" customHeight="1" x14ac:dyDescent="0.25">
      <c r="A24" s="78" t="s">
        <v>60</v>
      </c>
      <c r="B24" s="187"/>
      <c r="C24" s="188">
        <f>'Mois 15'!F24</f>
        <v>0</v>
      </c>
      <c r="D24" s="413"/>
      <c r="E24" s="413"/>
      <c r="F24" s="188">
        <f>C24-MIN(C24,B24*0.95)</f>
        <v>0</v>
      </c>
      <c r="G24" s="413"/>
    </row>
    <row r="25" spans="1:7" ht="17.25" customHeight="1" x14ac:dyDescent="0.25">
      <c r="A25" s="78" t="s">
        <v>61</v>
      </c>
      <c r="B25" s="187"/>
      <c r="C25" s="188">
        <f>'Mois 15'!F25</f>
        <v>0</v>
      </c>
      <c r="D25" s="413"/>
      <c r="E25" s="413"/>
      <c r="F25" s="188">
        <f>C25-MIN(C25,B25*0.95)</f>
        <v>0</v>
      </c>
      <c r="G25" s="413"/>
    </row>
    <row r="26" spans="1:7" ht="17.25" customHeight="1" x14ac:dyDescent="0.25">
      <c r="A26" s="79" t="s">
        <v>62</v>
      </c>
      <c r="B26" s="197"/>
      <c r="C26" s="193">
        <f>'Mois 15'!F26</f>
        <v>0</v>
      </c>
      <c r="D26" s="436"/>
      <c r="E26" s="436"/>
      <c r="F26" s="193">
        <f>C26-MIN(C26,'Paramètres programme'!E35,B26*0.95)</f>
        <v>0</v>
      </c>
      <c r="G26" s="436"/>
    </row>
    <row r="27" spans="1:7" ht="17.25" customHeight="1" x14ac:dyDescent="0.25">
      <c r="A27" s="80" t="s">
        <v>55</v>
      </c>
      <c r="B27" s="192">
        <f>SUM(B22:B26)</f>
        <v>0</v>
      </c>
      <c r="C27" s="195"/>
      <c r="D27" s="192">
        <f>SUM(D22:D26)</f>
        <v>175000</v>
      </c>
      <c r="E27" s="192">
        <f>SUM(E22:E26)</f>
        <v>0</v>
      </c>
      <c r="F27" s="195"/>
      <c r="G27" s="192">
        <f>SUM(G22:G26)</f>
        <v>175000</v>
      </c>
    </row>
    <row r="28" spans="1:7" ht="17.25" customHeight="1" x14ac:dyDescent="0.25">
      <c r="A28" s="180" t="s">
        <v>187</v>
      </c>
      <c r="B28" s="424" t="str">
        <f xml:space="preserve"> "L'aide financière maximale annuelle pouvant être octroyée pour le Mesurage et Vérification est de " &amp; ROUND('Paramètres programme'!E35,0) &amp; "$"</f>
        <v>L'aide financière maximale annuelle pouvant être octroyée pour le Mesurage et Vérification est de 0$</v>
      </c>
      <c r="C28" s="424"/>
      <c r="D28" s="424"/>
      <c r="E28" s="424"/>
      <c r="F28" s="424"/>
      <c r="G28" s="424"/>
    </row>
    <row r="29" spans="1:7" ht="21.6" customHeight="1" thickBot="1" x14ac:dyDescent="0.3">
      <c r="A29" s="405" t="s">
        <v>192</v>
      </c>
      <c r="B29" s="405"/>
      <c r="C29" s="405"/>
      <c r="D29" s="405"/>
      <c r="E29" s="405"/>
      <c r="F29" s="405"/>
      <c r="G29" s="405"/>
    </row>
    <row r="30" spans="1:7" s="3" customFormat="1" ht="18" customHeight="1" x14ac:dyDescent="0.25">
      <c r="A30" s="398" t="s">
        <v>193</v>
      </c>
      <c r="B30" s="398"/>
      <c r="C30" s="398"/>
      <c r="D30" s="398"/>
      <c r="E30" s="81">
        <f>'Mois 15'!E32</f>
        <v>0</v>
      </c>
      <c r="F30" s="395" t="s">
        <v>128</v>
      </c>
      <c r="G30" s="395"/>
    </row>
    <row r="31" spans="1:7" ht="21" customHeight="1" x14ac:dyDescent="0.25">
      <c r="A31" s="407" t="s">
        <v>188</v>
      </c>
      <c r="B31" s="407"/>
      <c r="C31" s="407"/>
      <c r="D31" s="407"/>
      <c r="E31" s="81">
        <f>IF(E27&gt;E30,E27-E30,0)</f>
        <v>0</v>
      </c>
      <c r="F31" s="395" t="s">
        <v>129</v>
      </c>
      <c r="G31" s="395"/>
    </row>
    <row r="32" spans="1:7" s="3" customFormat="1" ht="18" customHeight="1" x14ac:dyDescent="0.25">
      <c r="A32" s="398" t="s">
        <v>194</v>
      </c>
      <c r="B32" s="399"/>
      <c r="C32" s="399"/>
      <c r="D32" s="400"/>
      <c r="E32" s="181">
        <f>IF(E31&gt;0,0,E30-E27)</f>
        <v>0</v>
      </c>
      <c r="F32" s="395" t="s">
        <v>130</v>
      </c>
      <c r="G32" s="396"/>
    </row>
  </sheetData>
  <sheetProtection algorithmName="SHA-512" hashValue="k6hhruRI+QGIxtYHdIAIx02sytNR02PpJgy5lpdxcmUL0riFy5N4fANympf5xpKuW51GFQGfLc+0NpDER70pYQ==" saltValue="fo7wjA3sgvlVBZ6b83txdA==" spinCount="100000" sheet="1" formatRows="0" selectLockedCells="1"/>
  <mergeCells count="39">
    <mergeCell ref="A12:B12"/>
    <mergeCell ref="C12:D12"/>
    <mergeCell ref="F12:G12"/>
    <mergeCell ref="A13:B13"/>
    <mergeCell ref="B20:B21"/>
    <mergeCell ref="E20:E21"/>
    <mergeCell ref="A9:E9"/>
    <mergeCell ref="F9:G9"/>
    <mergeCell ref="A6:G6"/>
    <mergeCell ref="A7:D7"/>
    <mergeCell ref="E7:F7"/>
    <mergeCell ref="A8:D8"/>
    <mergeCell ref="E8:F8"/>
    <mergeCell ref="C13:D13"/>
    <mergeCell ref="F13:G13"/>
    <mergeCell ref="A14:G14"/>
    <mergeCell ref="A15:F15"/>
    <mergeCell ref="A10:E10"/>
    <mergeCell ref="F10:G10"/>
    <mergeCell ref="A11:G11"/>
    <mergeCell ref="D22:D26"/>
    <mergeCell ref="E22:E26"/>
    <mergeCell ref="G22:G26"/>
    <mergeCell ref="C20:D20"/>
    <mergeCell ref="F20:G20"/>
    <mergeCell ref="A16:B16"/>
    <mergeCell ref="C16:G16"/>
    <mergeCell ref="A17:G17"/>
    <mergeCell ref="A18:G18"/>
    <mergeCell ref="C19:D19"/>
    <mergeCell ref="F19:G19"/>
    <mergeCell ref="F32:G32"/>
    <mergeCell ref="A32:D32"/>
    <mergeCell ref="B28:G28"/>
    <mergeCell ref="A31:D31"/>
    <mergeCell ref="F31:G31"/>
    <mergeCell ref="A29:G29"/>
    <mergeCell ref="A30:D30"/>
    <mergeCell ref="F30:G30"/>
  </mergeCells>
  <conditionalFormatting sqref="A8 E8">
    <cfRule type="expression" dxfId="111" priority="15">
      <formula>A8 = ""</formula>
    </cfRule>
  </conditionalFormatting>
  <conditionalFormatting sqref="B23:B27">
    <cfRule type="expression" dxfId="110" priority="3">
      <formula xml:space="preserve"> B23 =""</formula>
    </cfRule>
  </conditionalFormatting>
  <conditionalFormatting sqref="C13">
    <cfRule type="expression" dxfId="109" priority="17">
      <formula xml:space="preserve"> E13 =""</formula>
    </cfRule>
  </conditionalFormatting>
  <conditionalFormatting sqref="C22:C25">
    <cfRule type="expression" dxfId="108" priority="11">
      <formula xml:space="preserve"> C22 =""</formula>
    </cfRule>
  </conditionalFormatting>
  <conditionalFormatting sqref="C16:G16">
    <cfRule type="expression" dxfId="107" priority="18">
      <formula xml:space="preserve"> C16 = ""</formula>
    </cfRule>
  </conditionalFormatting>
  <conditionalFormatting sqref="D22:E22 G22 F23:F25">
    <cfRule type="expression" dxfId="106" priority="9">
      <formula xml:space="preserve"> D22 =""</formula>
    </cfRule>
  </conditionalFormatting>
  <conditionalFormatting sqref="D27:E27">
    <cfRule type="expression" dxfId="105" priority="6">
      <formula xml:space="preserve"> D27 =""</formula>
    </cfRule>
  </conditionalFormatting>
  <conditionalFormatting sqref="E12">
    <cfRule type="expression" dxfId="104" priority="21">
      <formula>$A$13&lt;$F$8</formula>
    </cfRule>
  </conditionalFormatting>
  <conditionalFormatting sqref="E30:E32">
    <cfRule type="expression" dxfId="102" priority="1">
      <formula xml:space="preserve"> E30 =""</formula>
    </cfRule>
  </conditionalFormatting>
  <conditionalFormatting sqref="F26">
    <cfRule type="cellIs" dxfId="101" priority="13" operator="equal">
      <formula>0</formula>
    </cfRule>
  </conditionalFormatting>
  <conditionalFormatting sqref="G15">
    <cfRule type="expression" dxfId="100" priority="19">
      <formula>G15 = ""</formula>
    </cfRule>
  </conditionalFormatting>
  <conditionalFormatting sqref="G27">
    <cfRule type="expression" dxfId="99" priority="4">
      <formula xml:space="preserve"> G27 =""</formula>
    </cfRule>
  </conditionalFormatting>
  <dataValidations count="3">
    <dataValidation type="date" allowBlank="1" showInputMessage="1" showErrorMessage="1" sqref="C13:D13" xr:uid="{B8B264DF-2B00-4648-ACF7-30EBEDA4BDF6}">
      <formula1>45658</formula1>
      <formula2>54789</formula2>
    </dataValidation>
    <dataValidation allowBlank="1" showInputMessage="1" showErrorMessage="1" promptTitle="Note :" prompt="Les aides financières maximales tiennent compte de la participation au programme d'Hydro-Québec et/ou des aides financières versées dans la cadre du programme précédent d'Énergir - Système de Gestion de l'Énergie._x000a_" sqref="C19:D19" xr:uid="{855D0D05-BF5C-459C-B003-77145EB898D4}"/>
    <dataValidation allowBlank="1" showErrorMessage="1" promptTitle="Note :" prompt="Les appuis financiers maximums tiennent compte de la participation au programme d'Hydro-Québec et/ou des appuis financiers versés dans la cadre du programme précédent d'Énergir - Système de Gestion de l'Énergie._x000a_" sqref="C20:D20" xr:uid="{E89D1E93-B065-4E1B-BB23-89EDA74FBE0C}"/>
  </dataValidations>
  <pageMargins left="0.51181102362204722" right="0.51181102362204722" top="0.2013888888888889" bottom="0.51181102362204722" header="0.31496062992125984" footer="0.31496062992125984"/>
  <pageSetup fitToHeight="0" orientation="landscape" horizontalDpi="1200" verticalDpi="1200" r:id="rId1"/>
  <headerFooter>
    <oddHeader xml:space="preserve">&amp;L&amp;G&amp;R&amp;"Arial,Gras"&amp;12Formulaire - Demande d'aide financière au 27&amp;Xe&amp;X mois
&amp;"Arial,Normal"&amp;11Programme Système de gestion de l'énergie&amp;"Arial,Gras"&amp;12
</oddHeader>
    <oddFooter>&amp;L&amp;"Arial,Normal"&amp;6Formulaire - Demande d'appuis financiers au 27&amp;Xe&amp;X mois - Programme Système de gestion de l'énergie  (2026-02)&amp;R&amp;"Arial,Normal"&amp;6&amp;P/&amp;N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BC6BB0E7-D4F2-43CD-8DEA-3FA987C310F3}">
            <xm:f>AND('Demande d''admissibilité'!$C$23="oui",$A$13&lt;'Demande d''admissibilité'!$J$23)</xm:f>
            <x14:dxf>
              <font>
                <color rgb="FFFF0000"/>
              </font>
            </x14:dxf>
          </x14:cfRule>
          <xm:sqref>E13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044750-2612-4C83-BDC3-F1C5036E6B83}">
          <x14:formula1>
            <xm:f>'Paramètres programme'!$B$4:$B$5</xm:f>
          </x14:formula1>
          <xm:sqref>G15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ab767a1-a104-4ebe-9469-2ade88eccaed" xsi:nil="true"/>
    <Statutder_x00e9_vision xmlns="7e1c80ea-c743-4cf7-a32c-1f88dbcdb249" xsi:nil="true"/>
    <choixouproposition xmlns="7e1c80ea-c743-4cf7-a32c-1f88dbcdb249">true</choixouproposition>
    <lcf76f155ced4ddcb4097134ff3c332f xmlns="7e1c80ea-c743-4cf7-a32c-1f88dbcdb24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F13E5A71A94B49B3B16499CDFC7282" ma:contentTypeVersion="20" ma:contentTypeDescription="Crée un document." ma:contentTypeScope="" ma:versionID="3994013c792d28a2879a3ed1b7b01e0a">
  <xsd:schema xmlns:xsd="http://www.w3.org/2001/XMLSchema" xmlns:xs="http://www.w3.org/2001/XMLSchema" xmlns:p="http://schemas.microsoft.com/office/2006/metadata/properties" xmlns:ns2="7e1c80ea-c743-4cf7-a32c-1f88dbcdb249" xmlns:ns3="dab767a1-a104-4ebe-9469-2ade88eccaed" targetNamespace="http://schemas.microsoft.com/office/2006/metadata/properties" ma:root="true" ma:fieldsID="77f6e9fa41078ff6f0aa360c984d126d" ns2:_="" ns3:_="">
    <xsd:import namespace="7e1c80ea-c743-4cf7-a32c-1f88dbcdb249"/>
    <xsd:import namespace="dab767a1-a104-4ebe-9469-2ade88eccae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choixouproposition" minOccurs="0"/>
                <xsd:element ref="ns2:lcf76f155ced4ddcb4097134ff3c332f" minOccurs="0"/>
                <xsd:element ref="ns3:TaxCatchAll" minOccurs="0"/>
                <xsd:element ref="ns2:Statutder_x00e9_vis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1c80ea-c743-4cf7-a32c-1f88dbcdb2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choixouproposition" ma:index="20" nillable="true" ma:displayName="choix ou proposition" ma:default="1" ma:format="Dropdown" ma:internalName="choixouproposition">
      <xsd:simpleType>
        <xsd:restriction base="dms:Boolea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060fd4b1-590a-4863-a642-a3a7f8f6c1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tutder_x00e9_vision" ma:index="24" nillable="true" ma:displayName="Priorité de MAJ" ma:format="Dropdown" ma:internalName="Statutder_x00e9_vision">
      <xsd:simpleType>
        <xsd:restriction base="dms:Text">
          <xsd:maxLength value="255"/>
        </xsd:restriction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767a1-a104-4ebe-9469-2ade88eccae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6d8c36b-09df-4230-a1a6-ae879358cd9a}" ma:internalName="TaxCatchAll" ma:showField="CatchAllData" ma:web="dab767a1-a104-4ebe-9469-2ade88eccae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7F37D59-DA7E-426E-B3A1-8E86507BE60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7109833-9B7A-4AC4-B678-9A3AD3FC2316}">
  <ds:schemaRefs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http://purl.org/dc/terms/"/>
    <ds:schemaRef ds:uri="b671e4ae-b606-4664-94ca-33f4e1ee5c43"/>
  </ds:schemaRefs>
</ds:datastoreItem>
</file>

<file path=customXml/itemProps3.xml><?xml version="1.0" encoding="utf-8"?>
<ds:datastoreItem xmlns:ds="http://schemas.openxmlformats.org/officeDocument/2006/customXml" ds:itemID="{21ABD841-CDAA-41B1-969E-1462C9F0BB60}"/>
</file>

<file path=docMetadata/LabelInfo.xml><?xml version="1.0" encoding="utf-8"?>
<clbl:labelList xmlns:clbl="http://schemas.microsoft.com/office/2020/mipLabelMetadata">
  <clbl:label id="{5af313ef-8edb-402d-b576-47820579b2e0}" enabled="1" method="Standard" siteId="{f40a10f0-50ee-4880-9a37-6e1dd4ac2ff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Onglet Énergir</vt:lpstr>
      <vt:lpstr>Demande d'admissibilité</vt:lpstr>
      <vt:lpstr>Paramètres programme</vt:lpstr>
      <vt:lpstr>Sommaire</vt:lpstr>
      <vt:lpstr>Anticipé</vt:lpstr>
      <vt:lpstr>Mois 3</vt:lpstr>
      <vt:lpstr>Mois 9</vt:lpstr>
      <vt:lpstr>Mois 15</vt:lpstr>
      <vt:lpstr>Mois 27</vt:lpstr>
      <vt:lpstr>Mois 39</vt:lpstr>
      <vt:lpstr>Mois 51</vt:lpstr>
      <vt:lpstr>Mois 63</vt:lpstr>
      <vt:lpstr>Mois 75</vt:lpstr>
      <vt:lpstr>Perfo. - 1</vt:lpstr>
      <vt:lpstr>Perfo. - 2</vt:lpstr>
      <vt:lpstr>Perfo. - 3</vt:lpstr>
      <vt:lpstr>Perfo. - 4</vt:lpstr>
      <vt:lpstr>Perfo. - 5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2026-02-16T22:48:22Z</dcterms:created>
  <dcterms:modified xsi:type="dcterms:W3CDTF">2026-02-25T16:56:18Z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0x010100CCF13E5A71A94B49B3B16499CDFC7282</vt:lpwstr>
  </property>
</Properties>
</file>