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https://energir-my.sharepoint.com/personal/blanche_prevot_energir_com/Documents/Documents/Corrections formulaires/PE235/V2 formulaires/"/>
    </mc:Choice>
  </mc:AlternateContent>
  <xr:revisionPtr revIDLastSave="844" documentId="13_ncr:1_{E0875E15-91DE-3541-8D6B-B00ADC3CC854}" xr6:coauthVersionLast="47" xr6:coauthVersionMax="47" xr10:uidLastSave="{00D8D584-390E-44D3-ACDF-50E76E2336D5}"/>
  <workbookProtection workbookAlgorithmName="SHA-512" workbookHashValue="bwz21ub3UWJRgRl0iQawYCtBUL1hQc5xHLwWkJ214q9BVgxhsoCU2Yn/OMIvrU+c/8sFCY3GO7+xOwrqr+7Zpg==" workbookSaltValue="qi0UQ803Epat3wUuM07Iww==" workbookSpinCount="100000" lockStructure="1"/>
  <bookViews>
    <workbookView xWindow="-75" yWindow="-16320" windowWidth="29040" windowHeight="15720" tabRatio="779" xr2:uid="{53FD84CC-3259-4182-B32E-7B019DB10484}"/>
  </bookViews>
  <sheets>
    <sheet name="0.Steps" sheetId="19" r:id="rId1"/>
    <sheet name="1.Declaration of interest" sheetId="13" r:id="rId2"/>
    <sheet name="2.Energy Simu. prelim." sheetId="18" r:id="rId3"/>
    <sheet name="3.Energy. Simu. final" sheetId="6" r:id="rId4"/>
    <sheet name="4.Request for payment" sheetId="17" r:id="rId5"/>
    <sheet name="5.Bill template" sheetId="16" r:id="rId6"/>
    <sheet name="X.Calculs DATECH prélim." sheetId="12" state="hidden" r:id="rId7"/>
    <sheet name="X.Calculs DATECH finale" sheetId="22" state="hidden" r:id="rId8"/>
    <sheet name="X.Calculs DATECH Après révision" sheetId="23" state="hidden" r:id="rId9"/>
    <sheet name="Comparaison" sheetId="24" state="hidden" r:id="rId10"/>
    <sheet name="Y.Menus déroulants" sheetId="15" state="hidden" r:id="rId11"/>
    <sheet name="Feuil6" sheetId="11" state="hidden" r:id="rId12"/>
  </sheets>
  <externalReferences>
    <externalReference r:id="rId13"/>
    <externalReference r:id="rId14"/>
  </externalReferences>
  <definedNames>
    <definedName name="DATES">#REF!</definedName>
    <definedName name="Devise_Ang">#REF!</definedName>
    <definedName name="Devise_Fr">#REF!</definedName>
    <definedName name="Implantation">'[1]Mesures mises en oeuvre '!$S$42:$S$43</definedName>
    <definedName name="_xlnm.Print_Titles" localSheetId="1">'1.Declaration of interest'!$1:$6</definedName>
    <definedName name="_xlnm.Print_Titles" localSheetId="2">'2.Energy Simu. prelim.'!$1:$5</definedName>
    <definedName name="_xlnm.Print_Titles" localSheetId="3">'3.Energy. Simu. final'!$1:$8</definedName>
    <definedName name="Imputation" localSheetId="5">'5.Bill template'!$B$76:$N$77</definedName>
    <definedName name="Imputation">#REF!</definedName>
    <definedName name="Nature_comptable">#REF!</definedName>
    <definedName name="TAXES">'[2]BASE DE DONNÉES'!$C$1:$C$8</definedName>
    <definedName name="TAXES_Anglais">#REF!</definedName>
    <definedName name="TAXES_FR">#REF!</definedName>
    <definedName name="TPS">'5.Bill template'!$M$49</definedName>
    <definedName name="TVQ">'5.Bill template'!$M$50</definedName>
    <definedName name="TYPE">#REF!</definedName>
    <definedName name="Usage">'[1]Mesures mises en oeuvre '!$R$42:$R$47</definedName>
    <definedName name="_xlnm.Print_Area" localSheetId="1">'1.Declaration of interest'!$A$1:$N$106</definedName>
    <definedName name="_xlnm.Print_Area" localSheetId="2">'2.Energy Simu. prelim.'!$A$1:$L$188</definedName>
    <definedName name="_xlnm.Print_Area" localSheetId="3">'3.Energy. Simu. final'!$A$1:$L$190</definedName>
    <definedName name="_xlnm.Print_Area" localSheetId="4">'4.Request for payment'!$A$1:$N$64</definedName>
    <definedName name="_xlnm.Print_Area" localSheetId="5">'5.Bill template'!$A$1:$O$54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7" i="6" l="1"/>
  <c r="I159" i="6"/>
  <c r="H111" i="6"/>
  <c r="C109" i="6"/>
  <c r="J104" i="6"/>
  <c r="J105" i="6"/>
  <c r="J103" i="6"/>
  <c r="E104" i="6"/>
  <c r="E105" i="6"/>
  <c r="E103" i="6"/>
  <c r="F102" i="6"/>
  <c r="J99" i="6"/>
  <c r="J100" i="6"/>
  <c r="J98" i="6"/>
  <c r="E99" i="6"/>
  <c r="E100" i="6"/>
  <c r="E98" i="6"/>
  <c r="F97" i="6"/>
  <c r="J94" i="6"/>
  <c r="J95" i="6"/>
  <c r="J93" i="6"/>
  <c r="E94" i="6"/>
  <c r="E95" i="6"/>
  <c r="E93" i="6"/>
  <c r="F92" i="6"/>
  <c r="J88" i="6"/>
  <c r="J89" i="6"/>
  <c r="J87" i="6"/>
  <c r="E88" i="6"/>
  <c r="E89" i="6"/>
  <c r="E87" i="6"/>
  <c r="F86" i="6"/>
  <c r="J83" i="6"/>
  <c r="J84" i="6"/>
  <c r="J82" i="6"/>
  <c r="E83" i="6"/>
  <c r="E84" i="6"/>
  <c r="E82" i="6"/>
  <c r="F81" i="6"/>
  <c r="J78" i="6"/>
  <c r="J79" i="6"/>
  <c r="J77" i="6"/>
  <c r="E78" i="6"/>
  <c r="E79" i="6"/>
  <c r="E77" i="6"/>
  <c r="F76" i="6"/>
  <c r="I64" i="6"/>
  <c r="I60" i="6"/>
  <c r="I58" i="6"/>
  <c r="I56" i="6"/>
  <c r="H51" i="6"/>
  <c r="F48" i="6"/>
  <c r="F46" i="6"/>
  <c r="I41" i="6"/>
  <c r="I42" i="6"/>
  <c r="I43" i="6"/>
  <c r="I40" i="6"/>
  <c r="C41" i="6"/>
  <c r="C42" i="6"/>
  <c r="C43" i="6"/>
  <c r="C40" i="6"/>
  <c r="F35" i="6"/>
  <c r="F33" i="6"/>
  <c r="I157" i="18" l="1"/>
  <c r="I159" i="18"/>
  <c r="J34" i="24"/>
  <c r="J19" i="24"/>
  <c r="J4" i="24"/>
  <c r="E202" i="23"/>
  <c r="E202" i="22"/>
  <c r="E202" i="12"/>
  <c r="B37" i="24"/>
  <c r="B38" i="24"/>
  <c r="B39" i="24"/>
  <c r="B40" i="24"/>
  <c r="B41" i="24"/>
  <c r="B42" i="24"/>
  <c r="B43" i="24"/>
  <c r="B44" i="24"/>
  <c r="B36" i="24"/>
  <c r="B34" i="24"/>
  <c r="C36" i="24"/>
  <c r="D36" i="24"/>
  <c r="E36" i="24"/>
  <c r="F36" i="24"/>
  <c r="C37" i="24"/>
  <c r="D37" i="24"/>
  <c r="E37" i="24"/>
  <c r="F37" i="24"/>
  <c r="C38" i="24"/>
  <c r="D38" i="24"/>
  <c r="E38" i="24"/>
  <c r="F38" i="24"/>
  <c r="C39" i="24"/>
  <c r="D39" i="24"/>
  <c r="E39" i="24"/>
  <c r="F39" i="24"/>
  <c r="C40" i="24"/>
  <c r="D40" i="24"/>
  <c r="E40" i="24"/>
  <c r="F40" i="24"/>
  <c r="C41" i="24"/>
  <c r="D41" i="24"/>
  <c r="E41" i="24"/>
  <c r="F41" i="24"/>
  <c r="C42" i="24"/>
  <c r="D42" i="24"/>
  <c r="E42" i="24"/>
  <c r="F42" i="24"/>
  <c r="C43" i="24"/>
  <c r="D43" i="24"/>
  <c r="E43" i="24"/>
  <c r="F43" i="24"/>
  <c r="D35" i="24"/>
  <c r="E35" i="24"/>
  <c r="F35" i="24"/>
  <c r="C35" i="24"/>
  <c r="E34" i="24"/>
  <c r="C34" i="24"/>
  <c r="E33" i="24"/>
  <c r="C33" i="24"/>
  <c r="B22" i="24"/>
  <c r="B23" i="24"/>
  <c r="B24" i="24"/>
  <c r="B25" i="24"/>
  <c r="B26" i="24"/>
  <c r="B27" i="24"/>
  <c r="B28" i="24"/>
  <c r="B29" i="24"/>
  <c r="B21" i="24"/>
  <c r="B19" i="24"/>
  <c r="F23" i="24"/>
  <c r="F28" i="24"/>
  <c r="D20" i="24"/>
  <c r="E20" i="24"/>
  <c r="F20" i="24"/>
  <c r="C20" i="24"/>
  <c r="E19" i="24"/>
  <c r="C19" i="24"/>
  <c r="E18" i="24"/>
  <c r="C18" i="24"/>
  <c r="B7" i="24"/>
  <c r="B8" i="24"/>
  <c r="B9" i="24"/>
  <c r="B10" i="24"/>
  <c r="B11" i="24"/>
  <c r="B12" i="24"/>
  <c r="B13" i="24"/>
  <c r="B14" i="24"/>
  <c r="B6" i="24"/>
  <c r="B4" i="24"/>
  <c r="D5" i="24"/>
  <c r="E5" i="24"/>
  <c r="F5" i="24"/>
  <c r="C5" i="24"/>
  <c r="E4" i="24"/>
  <c r="C4" i="24"/>
  <c r="E3" i="24"/>
  <c r="C3" i="24"/>
  <c r="C129" i="23"/>
  <c r="C129" i="22"/>
  <c r="B1" i="23"/>
  <c r="B1" i="22"/>
  <c r="C4" i="23"/>
  <c r="E52" i="23"/>
  <c r="D52" i="23"/>
  <c r="D48" i="23"/>
  <c r="D46" i="23"/>
  <c r="E77" i="22"/>
  <c r="J78" i="23"/>
  <c r="I78" i="23"/>
  <c r="H78" i="23"/>
  <c r="G78" i="23"/>
  <c r="F78" i="23"/>
  <c r="E78" i="23"/>
  <c r="D78" i="23"/>
  <c r="B78" i="23"/>
  <c r="J77" i="23"/>
  <c r="H77" i="23"/>
  <c r="G77" i="23"/>
  <c r="F77" i="23"/>
  <c r="E77" i="23"/>
  <c r="D77" i="23"/>
  <c r="B77" i="23"/>
  <c r="J76" i="23"/>
  <c r="H76" i="23"/>
  <c r="G76" i="23"/>
  <c r="F76" i="23"/>
  <c r="E76" i="23"/>
  <c r="D76" i="23"/>
  <c r="B76" i="23"/>
  <c r="J75" i="23"/>
  <c r="H75" i="23"/>
  <c r="G75" i="23"/>
  <c r="F75" i="23"/>
  <c r="E75" i="23"/>
  <c r="D75" i="23"/>
  <c r="B75" i="23"/>
  <c r="J74" i="23"/>
  <c r="H74" i="23"/>
  <c r="G74" i="23"/>
  <c r="F74" i="23"/>
  <c r="E74" i="23"/>
  <c r="D74" i="23"/>
  <c r="B74" i="23"/>
  <c r="J73" i="23"/>
  <c r="H73" i="23"/>
  <c r="G73" i="23"/>
  <c r="F73" i="23"/>
  <c r="E73" i="23"/>
  <c r="D73" i="23"/>
  <c r="B73" i="23"/>
  <c r="B88" i="22"/>
  <c r="C88" i="22"/>
  <c r="D22" i="24" s="1"/>
  <c r="D88" i="22"/>
  <c r="E22" i="24" s="1"/>
  <c r="E88" i="22"/>
  <c r="F22" i="24" s="1"/>
  <c r="B89" i="22"/>
  <c r="C23" i="24" s="1"/>
  <c r="C89" i="22"/>
  <c r="D23" i="24" s="1"/>
  <c r="D89" i="22"/>
  <c r="E23" i="24" s="1"/>
  <c r="E89" i="22"/>
  <c r="B90" i="22"/>
  <c r="C24" i="24" s="1"/>
  <c r="C90" i="22"/>
  <c r="D24" i="24" s="1"/>
  <c r="D90" i="22"/>
  <c r="E24" i="24" s="1"/>
  <c r="E90" i="22"/>
  <c r="F24" i="24" s="1"/>
  <c r="B91" i="22"/>
  <c r="C25" i="24" s="1"/>
  <c r="C91" i="22"/>
  <c r="D25" i="24" s="1"/>
  <c r="D91" i="22"/>
  <c r="E25" i="24" s="1"/>
  <c r="E91" i="22"/>
  <c r="F25" i="24" s="1"/>
  <c r="B92" i="22"/>
  <c r="C26" i="24" s="1"/>
  <c r="C92" i="22"/>
  <c r="D26" i="24" s="1"/>
  <c r="D92" i="22"/>
  <c r="E26" i="24" s="1"/>
  <c r="E92" i="22"/>
  <c r="F26" i="24" s="1"/>
  <c r="B93" i="22"/>
  <c r="C27" i="24" s="1"/>
  <c r="C93" i="22"/>
  <c r="D27" i="24" s="1"/>
  <c r="D93" i="22"/>
  <c r="E27" i="24" s="1"/>
  <c r="E93" i="22"/>
  <c r="F27" i="24" s="1"/>
  <c r="B94" i="22"/>
  <c r="C28" i="24" s="1"/>
  <c r="C94" i="22"/>
  <c r="D28" i="24" s="1"/>
  <c r="D94" i="22"/>
  <c r="E28" i="24" s="1"/>
  <c r="E94" i="22"/>
  <c r="C87" i="22"/>
  <c r="D87" i="22"/>
  <c r="E21" i="24" s="1"/>
  <c r="E87" i="22"/>
  <c r="F21" i="24" s="1"/>
  <c r="B87" i="22"/>
  <c r="C21" i="24" s="1"/>
  <c r="E180" i="23"/>
  <c r="E180" i="22"/>
  <c r="E180" i="12"/>
  <c r="B1" i="12"/>
  <c r="B88" i="12"/>
  <c r="C7" i="24" s="1"/>
  <c r="C88" i="12"/>
  <c r="D7" i="24" s="1"/>
  <c r="D88" i="12"/>
  <c r="E7" i="24" s="1"/>
  <c r="E88" i="12"/>
  <c r="F7" i="24" s="1"/>
  <c r="B89" i="12"/>
  <c r="C8" i="24" s="1"/>
  <c r="C89" i="12"/>
  <c r="D8" i="24" s="1"/>
  <c r="D89" i="12"/>
  <c r="E8" i="24" s="1"/>
  <c r="E89" i="12"/>
  <c r="F8" i="24" s="1"/>
  <c r="B90" i="12"/>
  <c r="C9" i="24" s="1"/>
  <c r="C90" i="12"/>
  <c r="D9" i="24" s="1"/>
  <c r="D90" i="12"/>
  <c r="E9" i="24" s="1"/>
  <c r="E90" i="12"/>
  <c r="F9" i="24" s="1"/>
  <c r="B91" i="12"/>
  <c r="C10" i="24" s="1"/>
  <c r="C91" i="12"/>
  <c r="D10" i="24" s="1"/>
  <c r="D91" i="12"/>
  <c r="E10" i="24" s="1"/>
  <c r="E91" i="12"/>
  <c r="F10" i="24" s="1"/>
  <c r="B92" i="12"/>
  <c r="C11" i="24" s="1"/>
  <c r="C92" i="12"/>
  <c r="D11" i="24" s="1"/>
  <c r="D92" i="12"/>
  <c r="E11" i="24" s="1"/>
  <c r="E92" i="12"/>
  <c r="F11" i="24" s="1"/>
  <c r="B93" i="12"/>
  <c r="C12" i="24" s="1"/>
  <c r="C93" i="12"/>
  <c r="D12" i="24" s="1"/>
  <c r="D93" i="12"/>
  <c r="E12" i="24" s="1"/>
  <c r="E93" i="12"/>
  <c r="F12" i="24" s="1"/>
  <c r="B94" i="12"/>
  <c r="C13" i="24" s="1"/>
  <c r="C94" i="12"/>
  <c r="D13" i="24" s="1"/>
  <c r="D94" i="12"/>
  <c r="E13" i="24" s="1"/>
  <c r="E94" i="12"/>
  <c r="F13" i="24" s="1"/>
  <c r="C87" i="12"/>
  <c r="D6" i="24" s="1"/>
  <c r="D87" i="12"/>
  <c r="E6" i="24" s="1"/>
  <c r="E87" i="12"/>
  <c r="F6" i="24" s="1"/>
  <c r="B87" i="12"/>
  <c r="C6" i="24" s="1"/>
  <c r="C7" i="18"/>
  <c r="C129" i="12"/>
  <c r="E52" i="12"/>
  <c r="D52" i="12"/>
  <c r="D48" i="12"/>
  <c r="D46" i="12"/>
  <c r="C4" i="12"/>
  <c r="C95" i="22" l="1"/>
  <c r="D29" i="24" s="1"/>
  <c r="B95" i="22"/>
  <c r="C29" i="24" s="1"/>
  <c r="E95" i="22"/>
  <c r="F29" i="24" s="1"/>
  <c r="C22" i="24"/>
  <c r="D95" i="22"/>
  <c r="E29" i="24" s="1"/>
  <c r="D21" i="24"/>
  <c r="J78" i="12"/>
  <c r="J77" i="12"/>
  <c r="J76" i="12"/>
  <c r="J75" i="12"/>
  <c r="J74" i="12"/>
  <c r="J73" i="12"/>
  <c r="H78" i="12"/>
  <c r="H77" i="12"/>
  <c r="H76" i="12"/>
  <c r="H75" i="12"/>
  <c r="H74" i="12"/>
  <c r="H73" i="12"/>
  <c r="G78" i="12"/>
  <c r="G77" i="12"/>
  <c r="G76" i="12"/>
  <c r="G75" i="12"/>
  <c r="G74" i="12"/>
  <c r="G73" i="12"/>
  <c r="F78" i="12"/>
  <c r="F77" i="12"/>
  <c r="F76" i="12"/>
  <c r="F75" i="12"/>
  <c r="F74" i="12"/>
  <c r="F73" i="12"/>
  <c r="E77" i="12"/>
  <c r="E76" i="12"/>
  <c r="E75" i="12"/>
  <c r="E74" i="12"/>
  <c r="E73" i="12"/>
  <c r="D78" i="12"/>
  <c r="D77" i="12"/>
  <c r="D76" i="12"/>
  <c r="D75" i="12"/>
  <c r="D74" i="12"/>
  <c r="D73" i="12"/>
  <c r="E78" i="12"/>
  <c r="D73" i="22"/>
  <c r="B78" i="12"/>
  <c r="B77" i="12"/>
  <c r="B76" i="12"/>
  <c r="B75" i="12"/>
  <c r="B74" i="12"/>
  <c r="B73" i="12"/>
  <c r="J78" i="22"/>
  <c r="J77" i="22"/>
  <c r="J76" i="22"/>
  <c r="J75" i="22"/>
  <c r="J74" i="22"/>
  <c r="J73" i="22"/>
  <c r="I78" i="22"/>
  <c r="H78" i="22"/>
  <c r="H77" i="22"/>
  <c r="H76" i="22"/>
  <c r="H75" i="22"/>
  <c r="H74" i="22"/>
  <c r="H73" i="22"/>
  <c r="F78" i="22"/>
  <c r="F77" i="22"/>
  <c r="F76" i="22"/>
  <c r="F75" i="22"/>
  <c r="F74" i="22"/>
  <c r="F73" i="22"/>
  <c r="G78" i="22"/>
  <c r="G77" i="22"/>
  <c r="G76" i="22"/>
  <c r="G75" i="22"/>
  <c r="G74" i="22"/>
  <c r="G73" i="22"/>
  <c r="E78" i="22"/>
  <c r="E76" i="22"/>
  <c r="E75" i="22"/>
  <c r="E74" i="22"/>
  <c r="E73" i="22"/>
  <c r="D78" i="22"/>
  <c r="D77" i="22"/>
  <c r="D76" i="22"/>
  <c r="D75" i="22"/>
  <c r="D74" i="22"/>
  <c r="B73" i="22"/>
  <c r="E209" i="23" l="1"/>
  <c r="M180" i="23"/>
  <c r="M179" i="23"/>
  <c r="C176" i="23"/>
  <c r="B165" i="23"/>
  <c r="H150" i="23"/>
  <c r="G137" i="23"/>
  <c r="G138" i="23" s="1"/>
  <c r="E137" i="23"/>
  <c r="E138" i="23" s="1"/>
  <c r="D137" i="23"/>
  <c r="D138" i="23" s="1"/>
  <c r="C137" i="23"/>
  <c r="C138" i="23" s="1"/>
  <c r="B137" i="23"/>
  <c r="B138" i="23" s="1"/>
  <c r="G133" i="23"/>
  <c r="F133" i="23"/>
  <c r="E133" i="23"/>
  <c r="D133" i="23"/>
  <c r="C133" i="23"/>
  <c r="C134" i="23" s="1"/>
  <c r="B133" i="23"/>
  <c r="B129" i="23"/>
  <c r="M126" i="23"/>
  <c r="C126" i="23"/>
  <c r="H139" i="23" s="1"/>
  <c r="B106" i="23"/>
  <c r="B123" i="23" s="1"/>
  <c r="C105" i="23"/>
  <c r="C104" i="23"/>
  <c r="C103" i="23"/>
  <c r="C102" i="23"/>
  <c r="M101" i="23"/>
  <c r="C101" i="23"/>
  <c r="G91" i="23"/>
  <c r="G89" i="23"/>
  <c r="K78" i="23"/>
  <c r="A78" i="23"/>
  <c r="K77" i="23"/>
  <c r="A77" i="23"/>
  <c r="K76" i="23"/>
  <c r="A76" i="23"/>
  <c r="K75" i="23"/>
  <c r="I64" i="23" s="1"/>
  <c r="J64" i="23" s="1"/>
  <c r="A75" i="23"/>
  <c r="A74" i="23"/>
  <c r="K73" i="23"/>
  <c r="A73" i="23"/>
  <c r="L68" i="23"/>
  <c r="O66" i="23"/>
  <c r="I66" i="23"/>
  <c r="J66" i="23" s="1"/>
  <c r="Q65" i="23"/>
  <c r="O65" i="23"/>
  <c r="R64" i="23"/>
  <c r="Q64" i="23"/>
  <c r="O64" i="23"/>
  <c r="R63" i="23"/>
  <c r="Q63" i="23"/>
  <c r="O63" i="23"/>
  <c r="R62" i="23"/>
  <c r="Q62" i="23"/>
  <c r="O62" i="23"/>
  <c r="R61" i="23"/>
  <c r="Q61" i="23"/>
  <c r="O61" i="23"/>
  <c r="I61" i="23"/>
  <c r="J61" i="23" s="1"/>
  <c r="R60" i="23"/>
  <c r="Q60" i="23"/>
  <c r="O60" i="23"/>
  <c r="R59" i="23"/>
  <c r="Q59" i="23"/>
  <c r="O59" i="23"/>
  <c r="B52" i="23"/>
  <c r="B114" i="23" s="1"/>
  <c r="C49" i="23"/>
  <c r="B48" i="23"/>
  <c r="B46" i="23"/>
  <c r="E39" i="23"/>
  <c r="C39" i="23"/>
  <c r="B39" i="23"/>
  <c r="A39" i="23"/>
  <c r="E38" i="23"/>
  <c r="C38" i="23"/>
  <c r="B38" i="23"/>
  <c r="A38" i="23"/>
  <c r="E37" i="23"/>
  <c r="D37" i="23" s="1"/>
  <c r="C37" i="23"/>
  <c r="B37" i="23"/>
  <c r="A37" i="23"/>
  <c r="E36" i="23"/>
  <c r="C36" i="23"/>
  <c r="B36" i="23"/>
  <c r="A36" i="23"/>
  <c r="B12" i="23"/>
  <c r="H158" i="23" s="1"/>
  <c r="B11" i="23"/>
  <c r="G159" i="23" s="1"/>
  <c r="B10" i="23"/>
  <c r="C47" i="23" s="1"/>
  <c r="B9" i="23"/>
  <c r="C48" i="23" s="1"/>
  <c r="B7" i="23"/>
  <c r="A148" i="23" s="1"/>
  <c r="A172" i="23" s="1"/>
  <c r="B6" i="23"/>
  <c r="B149" i="23" s="1"/>
  <c r="M5" i="23"/>
  <c r="C5" i="23"/>
  <c r="M4" i="23"/>
  <c r="M1" i="23"/>
  <c r="E209" i="22"/>
  <c r="M180" i="22"/>
  <c r="M179" i="22"/>
  <c r="C176" i="22"/>
  <c r="B165" i="22"/>
  <c r="H150" i="22"/>
  <c r="G137" i="22"/>
  <c r="G138" i="22" s="1"/>
  <c r="E137" i="22"/>
  <c r="E138" i="22" s="1"/>
  <c r="D137" i="22"/>
  <c r="D138" i="22" s="1"/>
  <c r="C137" i="22"/>
  <c r="C138" i="22" s="1"/>
  <c r="B137" i="22"/>
  <c r="B138" i="22" s="1"/>
  <c r="G133" i="22"/>
  <c r="F133" i="22"/>
  <c r="E133" i="22"/>
  <c r="D133" i="22"/>
  <c r="C133" i="22"/>
  <c r="C134" i="22" s="1"/>
  <c r="B133" i="22"/>
  <c r="B129" i="22"/>
  <c r="M126" i="22"/>
  <c r="C126" i="22"/>
  <c r="H139" i="22" s="1"/>
  <c r="B106" i="22"/>
  <c r="B123" i="22" s="1"/>
  <c r="C105" i="22"/>
  <c r="C104" i="22"/>
  <c r="C103" i="22"/>
  <c r="C102" i="22"/>
  <c r="M101" i="22"/>
  <c r="C101" i="22"/>
  <c r="G94" i="22"/>
  <c r="F93" i="22"/>
  <c r="F92" i="22"/>
  <c r="G92" i="22"/>
  <c r="F91" i="22"/>
  <c r="G91" i="22"/>
  <c r="G90" i="22"/>
  <c r="F90" i="22"/>
  <c r="G89" i="22"/>
  <c r="F88" i="22"/>
  <c r="G88" i="22"/>
  <c r="B110" i="22"/>
  <c r="B111" i="22"/>
  <c r="B78" i="22"/>
  <c r="K78" i="22" s="1"/>
  <c r="A78" i="22"/>
  <c r="B77" i="22"/>
  <c r="K77" i="22" s="1"/>
  <c r="A77" i="22"/>
  <c r="B76" i="22"/>
  <c r="A76" i="22"/>
  <c r="B75" i="22"/>
  <c r="K75" i="22" s="1"/>
  <c r="A75" i="22"/>
  <c r="B74" i="22"/>
  <c r="K74" i="22" s="1"/>
  <c r="A74" i="22"/>
  <c r="A73" i="22"/>
  <c r="L68" i="22"/>
  <c r="O66" i="22"/>
  <c r="Q65" i="22"/>
  <c r="O65" i="22"/>
  <c r="R64" i="22"/>
  <c r="Q64" i="22"/>
  <c r="O64" i="22"/>
  <c r="R63" i="22"/>
  <c r="Q63" i="22"/>
  <c r="O63" i="22"/>
  <c r="R62" i="22"/>
  <c r="Q62" i="22"/>
  <c r="O62" i="22"/>
  <c r="R61" i="22"/>
  <c r="Q61" i="22"/>
  <c r="O61" i="22"/>
  <c r="R60" i="22"/>
  <c r="Q60" i="22"/>
  <c r="O60" i="22"/>
  <c r="R59" i="22"/>
  <c r="Q59" i="22"/>
  <c r="O59" i="22"/>
  <c r="E52" i="22"/>
  <c r="D52" i="22"/>
  <c r="B52" i="22" s="1"/>
  <c r="C49" i="22"/>
  <c r="C206" i="22" s="1"/>
  <c r="D48" i="22"/>
  <c r="B48" i="22" s="1"/>
  <c r="D46" i="22"/>
  <c r="B46" i="22" s="1"/>
  <c r="B204" i="22" s="1"/>
  <c r="E206" i="22" s="1"/>
  <c r="E39" i="22"/>
  <c r="C39" i="22"/>
  <c r="B39" i="22"/>
  <c r="A39" i="22"/>
  <c r="E38" i="22"/>
  <c r="C38" i="22"/>
  <c r="D38" i="22" s="1"/>
  <c r="B38" i="22"/>
  <c r="A38" i="22"/>
  <c r="E37" i="22"/>
  <c r="C37" i="22"/>
  <c r="B37" i="22"/>
  <c r="A37" i="22"/>
  <c r="E36" i="22"/>
  <c r="C36" i="22"/>
  <c r="B36" i="22"/>
  <c r="A36" i="22"/>
  <c r="B12" i="22"/>
  <c r="H158" i="22" s="1"/>
  <c r="B11" i="22"/>
  <c r="D159" i="22" s="1"/>
  <c r="B10" i="22"/>
  <c r="C47" i="22" s="1"/>
  <c r="B9" i="22"/>
  <c r="C48" i="22" s="1"/>
  <c r="B7" i="22"/>
  <c r="B6" i="22"/>
  <c r="G149" i="22" s="1"/>
  <c r="M5" i="22"/>
  <c r="C5" i="22"/>
  <c r="M4" i="22"/>
  <c r="C4" i="22"/>
  <c r="M1" i="22"/>
  <c r="I60" i="22" l="1"/>
  <c r="J60" i="22" s="1"/>
  <c r="D39" i="23"/>
  <c r="C106" i="23"/>
  <c r="C123" i="23" s="1"/>
  <c r="B144" i="23" s="1"/>
  <c r="F144" i="23" s="1"/>
  <c r="B170" i="23" s="1"/>
  <c r="G210" i="23" s="1"/>
  <c r="D134" i="23"/>
  <c r="F134" i="22"/>
  <c r="G134" i="22"/>
  <c r="E159" i="22"/>
  <c r="D134" i="22"/>
  <c r="E134" i="22"/>
  <c r="D36" i="22"/>
  <c r="D37" i="22"/>
  <c r="B134" i="22"/>
  <c r="D144" i="23"/>
  <c r="H159" i="23"/>
  <c r="E134" i="23"/>
  <c r="E144" i="23"/>
  <c r="I159" i="23"/>
  <c r="F134" i="23"/>
  <c r="G144" i="23"/>
  <c r="G134" i="23"/>
  <c r="C40" i="23"/>
  <c r="F153" i="23" s="1"/>
  <c r="C149" i="23"/>
  <c r="E40" i="23"/>
  <c r="D149" i="23"/>
  <c r="B134" i="23"/>
  <c r="I209" i="22"/>
  <c r="B157" i="22"/>
  <c r="B158" i="22" s="1"/>
  <c r="I65" i="22"/>
  <c r="J65" i="22" s="1"/>
  <c r="C106" i="22"/>
  <c r="C123" i="22" s="1"/>
  <c r="B144" i="22" s="1"/>
  <c r="F144" i="22" s="1"/>
  <c r="B170" i="22" s="1"/>
  <c r="G210" i="22" s="1"/>
  <c r="I62" i="22"/>
  <c r="J62" i="22" s="1"/>
  <c r="D39" i="22"/>
  <c r="C40" i="22"/>
  <c r="G153" i="22" s="1"/>
  <c r="B149" i="22"/>
  <c r="F149" i="22"/>
  <c r="E40" i="22"/>
  <c r="H149" i="22"/>
  <c r="B112" i="22"/>
  <c r="G90" i="23"/>
  <c r="G93" i="23"/>
  <c r="F90" i="23"/>
  <c r="F94" i="23"/>
  <c r="F91" i="23"/>
  <c r="B97" i="23"/>
  <c r="E153" i="23"/>
  <c r="D153" i="23"/>
  <c r="C153" i="23"/>
  <c r="G153" i="23"/>
  <c r="B153" i="23"/>
  <c r="G92" i="23"/>
  <c r="F92" i="23"/>
  <c r="B204" i="23"/>
  <c r="E206" i="23" s="1"/>
  <c r="M46" i="23"/>
  <c r="G88" i="23"/>
  <c r="F88" i="23"/>
  <c r="C205" i="23"/>
  <c r="B47" i="23"/>
  <c r="B205" i="23" s="1"/>
  <c r="I206" i="23" s="1"/>
  <c r="F206" i="23" s="1"/>
  <c r="F89" i="23"/>
  <c r="G94" i="23"/>
  <c r="D157" i="23"/>
  <c r="D158" i="23" s="1"/>
  <c r="F157" i="23"/>
  <c r="F158" i="23" s="1"/>
  <c r="C157" i="23"/>
  <c r="C158" i="23" s="1"/>
  <c r="B157" i="23"/>
  <c r="B158" i="23" s="1"/>
  <c r="B160" i="23" s="1"/>
  <c r="M129" i="23"/>
  <c r="I209" i="23"/>
  <c r="B207" i="23"/>
  <c r="E157" i="23"/>
  <c r="E158" i="23" s="1"/>
  <c r="G157" i="23"/>
  <c r="G158" i="23" s="1"/>
  <c r="G160" i="23" s="1"/>
  <c r="D95" i="23"/>
  <c r="F93" i="23"/>
  <c r="C144" i="23"/>
  <c r="C52" i="23"/>
  <c r="I63" i="23"/>
  <c r="J63" i="23" s="1"/>
  <c r="B95" i="23"/>
  <c r="E149" i="23"/>
  <c r="B159" i="23"/>
  <c r="A174" i="23"/>
  <c r="D36" i="23"/>
  <c r="D40" i="23" s="1"/>
  <c r="I60" i="23"/>
  <c r="J60" i="23" s="1"/>
  <c r="F87" i="23"/>
  <c r="F149" i="23"/>
  <c r="C159" i="23"/>
  <c r="K74" i="23"/>
  <c r="D97" i="23"/>
  <c r="G149" i="23"/>
  <c r="D159" i="23"/>
  <c r="I65" i="23"/>
  <c r="J65" i="23" s="1"/>
  <c r="D38" i="23"/>
  <c r="M52" i="23"/>
  <c r="I62" i="23"/>
  <c r="J62" i="23" s="1"/>
  <c r="E95" i="23"/>
  <c r="F44" i="24" s="1"/>
  <c r="H149" i="23"/>
  <c r="E159" i="23"/>
  <c r="C206" i="23"/>
  <c r="I59" i="23"/>
  <c r="J59" i="23" s="1"/>
  <c r="H148" i="23"/>
  <c r="F159" i="23"/>
  <c r="G95" i="22"/>
  <c r="J18" i="24" s="1"/>
  <c r="F89" i="22"/>
  <c r="G93" i="22"/>
  <c r="E144" i="22"/>
  <c r="D153" i="22"/>
  <c r="E153" i="22"/>
  <c r="F94" i="22"/>
  <c r="C205" i="22"/>
  <c r="B47" i="22"/>
  <c r="C52" i="22"/>
  <c r="B114" i="22"/>
  <c r="M52" i="22"/>
  <c r="D97" i="22"/>
  <c r="B97" i="22"/>
  <c r="C96" i="22"/>
  <c r="B140" i="22" s="1"/>
  <c r="C111" i="22"/>
  <c r="D111" i="22" s="1"/>
  <c r="E111" i="22" s="1"/>
  <c r="C157" i="22"/>
  <c r="C158" i="22" s="1"/>
  <c r="F159" i="22"/>
  <c r="G87" i="22"/>
  <c r="A148" i="22"/>
  <c r="A172" i="22" s="1"/>
  <c r="I66" i="22"/>
  <c r="J66" i="22" s="1"/>
  <c r="M129" i="22"/>
  <c r="C149" i="22"/>
  <c r="E157" i="22"/>
  <c r="E158" i="22" s="1"/>
  <c r="E160" i="22" s="1"/>
  <c r="H159" i="22"/>
  <c r="I59" i="22"/>
  <c r="J59" i="22" s="1"/>
  <c r="I64" i="22"/>
  <c r="J64" i="22" s="1"/>
  <c r="K73" i="22"/>
  <c r="D157" i="22"/>
  <c r="D158" i="22" s="1"/>
  <c r="D160" i="22" s="1"/>
  <c r="G159" i="22"/>
  <c r="I61" i="22"/>
  <c r="J61" i="22" s="1"/>
  <c r="M46" i="22"/>
  <c r="D149" i="22"/>
  <c r="F157" i="22"/>
  <c r="F158" i="22" s="1"/>
  <c r="F160" i="22" s="1"/>
  <c r="I159" i="22"/>
  <c r="K76" i="22"/>
  <c r="F87" i="22"/>
  <c r="H148" i="22"/>
  <c r="I63" i="22"/>
  <c r="J63" i="22" s="1"/>
  <c r="E149" i="22"/>
  <c r="G157" i="22"/>
  <c r="G158" i="22" s="1"/>
  <c r="B159" i="22"/>
  <c r="A174" i="22"/>
  <c r="C159" i="22"/>
  <c r="B207" i="22"/>
  <c r="L1" i="22" l="1"/>
  <c r="B110" i="23"/>
  <c r="E44" i="24"/>
  <c r="B111" i="23"/>
  <c r="C44" i="24"/>
  <c r="D144" i="22"/>
  <c r="C144" i="22"/>
  <c r="G144" i="22"/>
  <c r="D40" i="22"/>
  <c r="B160" i="22"/>
  <c r="B153" i="22"/>
  <c r="C153" i="22"/>
  <c r="F153" i="22"/>
  <c r="G160" i="22"/>
  <c r="C160" i="22"/>
  <c r="B112" i="23"/>
  <c r="L1" i="23"/>
  <c r="C160" i="23"/>
  <c r="E96" i="23"/>
  <c r="B141" i="23" s="1"/>
  <c r="C141" i="23" s="1"/>
  <c r="D141" i="23" s="1"/>
  <c r="E141" i="23" s="1"/>
  <c r="C110" i="23"/>
  <c r="F160" i="23"/>
  <c r="J67" i="23"/>
  <c r="D160" i="23"/>
  <c r="E160" i="23"/>
  <c r="B49" i="23"/>
  <c r="G87" i="23"/>
  <c r="C95" i="23"/>
  <c r="D44" i="24" s="1"/>
  <c r="B173" i="22"/>
  <c r="J67" i="22"/>
  <c r="I155" i="6" s="1"/>
  <c r="C110" i="22"/>
  <c r="E96" i="22"/>
  <c r="B141" i="22" s="1"/>
  <c r="C141" i="22" s="1"/>
  <c r="D141" i="22" s="1"/>
  <c r="E141" i="22" s="1"/>
  <c r="F95" i="22"/>
  <c r="B205" i="22"/>
  <c r="I206" i="22" s="1"/>
  <c r="F206" i="22" s="1"/>
  <c r="B49" i="22"/>
  <c r="F145" i="23" l="1"/>
  <c r="B169" i="23" s="1"/>
  <c r="G208" i="23" s="1"/>
  <c r="E145" i="23"/>
  <c r="D145" i="23"/>
  <c r="L69" i="23"/>
  <c r="C145" i="23"/>
  <c r="G145" i="23"/>
  <c r="B145" i="23"/>
  <c r="B173" i="23"/>
  <c r="G141" i="23"/>
  <c r="F141" i="23"/>
  <c r="B167" i="23" s="1"/>
  <c r="E210" i="23" s="1"/>
  <c r="C111" i="23"/>
  <c r="D111" i="23" s="1"/>
  <c r="E111" i="23" s="1"/>
  <c r="G95" i="23"/>
  <c r="J33" i="24" s="1"/>
  <c r="C96" i="23"/>
  <c r="B140" i="23" s="1"/>
  <c r="D110" i="23"/>
  <c r="B206" i="23"/>
  <c r="C150" i="23"/>
  <c r="C154" i="23" s="1"/>
  <c r="E150" i="23"/>
  <c r="E154" i="23" s="1"/>
  <c r="B150" i="23"/>
  <c r="B154" i="23" s="1"/>
  <c r="D150" i="23"/>
  <c r="D154" i="23" s="1"/>
  <c r="G150" i="23"/>
  <c r="G154" i="23" s="1"/>
  <c r="F150" i="23"/>
  <c r="F154" i="23" s="1"/>
  <c r="F95" i="23"/>
  <c r="D110" i="22"/>
  <c r="C112" i="22"/>
  <c r="G150" i="22"/>
  <c r="G154" i="22" s="1"/>
  <c r="F150" i="22"/>
  <c r="F154" i="22" s="1"/>
  <c r="E150" i="22"/>
  <c r="E154" i="22" s="1"/>
  <c r="B206" i="22"/>
  <c r="C150" i="22"/>
  <c r="C154" i="22" s="1"/>
  <c r="D150" i="22"/>
  <c r="D154" i="22" s="1"/>
  <c r="B150" i="22"/>
  <c r="B154" i="22" s="1"/>
  <c r="B209" i="22"/>
  <c r="D173" i="22"/>
  <c r="I210" i="22"/>
  <c r="G141" i="22"/>
  <c r="F141" i="22"/>
  <c r="B167" i="22" s="1"/>
  <c r="E210" i="22" s="1"/>
  <c r="C145" i="22"/>
  <c r="B145" i="22"/>
  <c r="D145" i="22"/>
  <c r="F145" i="22"/>
  <c r="B169" i="22" s="1"/>
  <c r="G208" i="22" s="1"/>
  <c r="L69" i="22"/>
  <c r="G145" i="22"/>
  <c r="E145" i="22"/>
  <c r="L68" i="12"/>
  <c r="C112" i="23" l="1"/>
  <c r="C122" i="23" s="1"/>
  <c r="B142" i="23" s="1"/>
  <c r="I210" i="23"/>
  <c r="D173" i="23"/>
  <c r="B209" i="23"/>
  <c r="E110" i="23"/>
  <c r="E112" i="23" s="1"/>
  <c r="D112" i="23"/>
  <c r="D112" i="22"/>
  <c r="E110" i="22"/>
  <c r="E112" i="22" s="1"/>
  <c r="B124" i="22"/>
  <c r="C124" i="22" s="1"/>
  <c r="B116" i="22"/>
  <c r="C122" i="22"/>
  <c r="B142" i="22" s="1"/>
  <c r="B122" i="22"/>
  <c r="I155" i="18"/>
  <c r="I65" i="18"/>
  <c r="B116" i="23" l="1"/>
  <c r="B124" i="23"/>
  <c r="C124" i="23" s="1"/>
  <c r="B122" i="23"/>
  <c r="B115" i="23"/>
  <c r="C115" i="23"/>
  <c r="B121" i="23"/>
  <c r="B139" i="23" s="1"/>
  <c r="B143" i="23"/>
  <c r="C142" i="23"/>
  <c r="B146" i="23"/>
  <c r="B148" i="23" s="1"/>
  <c r="B151" i="23" s="1"/>
  <c r="B155" i="23" s="1"/>
  <c r="B162" i="23" s="1"/>
  <c r="E142" i="23"/>
  <c r="G142" i="23"/>
  <c r="D142" i="23"/>
  <c r="F142" i="23"/>
  <c r="B117" i="23"/>
  <c r="C117" i="23" s="1"/>
  <c r="C116" i="23"/>
  <c r="C115" i="22"/>
  <c r="B115" i="22"/>
  <c r="B121" i="22"/>
  <c r="B139" i="22" s="1"/>
  <c r="G142" i="22"/>
  <c r="F142" i="22"/>
  <c r="B146" i="22"/>
  <c r="B148" i="22" s="1"/>
  <c r="B151" i="22" s="1"/>
  <c r="B155" i="22" s="1"/>
  <c r="B162" i="22" s="1"/>
  <c r="E142" i="22"/>
  <c r="C142" i="22"/>
  <c r="D142" i="22"/>
  <c r="B143" i="22"/>
  <c r="B117" i="22"/>
  <c r="C117" i="22" s="1"/>
  <c r="C116" i="22"/>
  <c r="F11" i="6"/>
  <c r="J11" i="6"/>
  <c r="I29" i="18"/>
  <c r="I28" i="6"/>
  <c r="I21" i="18"/>
  <c r="I20" i="6"/>
  <c r="I19" i="18"/>
  <c r="I18" i="6"/>
  <c r="E29" i="18"/>
  <c r="E28" i="6"/>
  <c r="E27" i="18"/>
  <c r="E26" i="6"/>
  <c r="E25" i="18"/>
  <c r="E24" i="6"/>
  <c r="E23" i="18"/>
  <c r="E22" i="6"/>
  <c r="E21" i="18"/>
  <c r="E20" i="6"/>
  <c r="E19" i="18"/>
  <c r="E18" i="6"/>
  <c r="I60" i="18"/>
  <c r="I170" i="18"/>
  <c r="H127" i="18"/>
  <c r="F127" i="18"/>
  <c r="F128" i="18" s="1"/>
  <c r="E127" i="18"/>
  <c r="G146" i="23" l="1"/>
  <c r="G148" i="23" s="1"/>
  <c r="G151" i="23" s="1"/>
  <c r="G155" i="23" s="1"/>
  <c r="G162" i="23" s="1"/>
  <c r="G140" i="23"/>
  <c r="K141" i="23" s="1"/>
  <c r="E140" i="23"/>
  <c r="E146" i="23"/>
  <c r="E148" i="23" s="1"/>
  <c r="E151" i="23" s="1"/>
  <c r="E155" i="23" s="1"/>
  <c r="E162" i="23" s="1"/>
  <c r="J141" i="23"/>
  <c r="E143" i="23"/>
  <c r="C140" i="23"/>
  <c r="C143" i="23" s="1"/>
  <c r="C146" i="23"/>
  <c r="C148" i="23" s="1"/>
  <c r="C151" i="23" s="1"/>
  <c r="C155" i="23" s="1"/>
  <c r="C162" i="23" s="1"/>
  <c r="C139" i="23"/>
  <c r="D139" i="23"/>
  <c r="G139" i="23"/>
  <c r="F139" i="23"/>
  <c r="B176" i="23" s="1"/>
  <c r="G209" i="23" s="1"/>
  <c r="E139" i="23"/>
  <c r="F146" i="23"/>
  <c r="B168" i="23"/>
  <c r="F140" i="23"/>
  <c r="B166" i="23" s="1"/>
  <c r="E208" i="23" s="1"/>
  <c r="D140" i="23"/>
  <c r="I141" i="23" s="1"/>
  <c r="D146" i="23"/>
  <c r="D148" i="23" s="1"/>
  <c r="D151" i="23" s="1"/>
  <c r="D155" i="23" s="1"/>
  <c r="D162" i="23" s="1"/>
  <c r="E146" i="22"/>
  <c r="E148" i="22" s="1"/>
  <c r="E151" i="22" s="1"/>
  <c r="E155" i="22" s="1"/>
  <c r="E162" i="22" s="1"/>
  <c r="E140" i="22"/>
  <c r="J141" i="22" s="1"/>
  <c r="G140" i="22"/>
  <c r="G143" i="22" s="1"/>
  <c r="G146" i="22"/>
  <c r="G148" i="22" s="1"/>
  <c r="G151" i="22" s="1"/>
  <c r="G155" i="22" s="1"/>
  <c r="G162" i="22" s="1"/>
  <c r="G139" i="22"/>
  <c r="F139" i="22"/>
  <c r="B176" i="22" s="1"/>
  <c r="G209" i="22" s="1"/>
  <c r="E139" i="22"/>
  <c r="D139" i="22"/>
  <c r="C139" i="22"/>
  <c r="C146" i="22"/>
  <c r="C148" i="22" s="1"/>
  <c r="C151" i="22" s="1"/>
  <c r="C155" i="22" s="1"/>
  <c r="C162" i="22" s="1"/>
  <c r="C140" i="22"/>
  <c r="H141" i="22" s="1"/>
  <c r="F140" i="22"/>
  <c r="B166" i="22" s="1"/>
  <c r="E208" i="22" s="1"/>
  <c r="B168" i="22"/>
  <c r="F146" i="22"/>
  <c r="D146" i="22"/>
  <c r="D148" i="22" s="1"/>
  <c r="D151" i="22" s="1"/>
  <c r="D155" i="22" s="1"/>
  <c r="D162" i="22" s="1"/>
  <c r="D140" i="22"/>
  <c r="I141" i="22" s="1"/>
  <c r="E145" i="18"/>
  <c r="I142" i="22" l="1"/>
  <c r="C143" i="22"/>
  <c r="D143" i="22"/>
  <c r="J142" i="22"/>
  <c r="H141" i="23"/>
  <c r="J142" i="23" s="1"/>
  <c r="D143" i="23"/>
  <c r="F143" i="23"/>
  <c r="B177" i="23" s="1"/>
  <c r="G143" i="23"/>
  <c r="B171" i="23"/>
  <c r="I205" i="23" s="1"/>
  <c r="G205" i="23" s="1"/>
  <c r="F148" i="23"/>
  <c r="F151" i="23" s="1"/>
  <c r="F155" i="23" s="1"/>
  <c r="K141" i="22"/>
  <c r="K142" i="22" s="1"/>
  <c r="B171" i="22"/>
  <c r="I205" i="22" s="1"/>
  <c r="G205" i="22" s="1"/>
  <c r="F148" i="22"/>
  <c r="F151" i="22" s="1"/>
  <c r="F155" i="22" s="1"/>
  <c r="E143" i="22"/>
  <c r="F143" i="22"/>
  <c r="B177" i="22" s="1"/>
  <c r="J7" i="6"/>
  <c r="L9" i="17"/>
  <c r="I69" i="6"/>
  <c r="K142" i="23" l="1"/>
  <c r="I142" i="23"/>
  <c r="B172" i="23"/>
  <c r="J35" i="24" s="1"/>
  <c r="F162" i="23"/>
  <c r="B174" i="23" s="1"/>
  <c r="B172" i="22"/>
  <c r="J20" i="24" s="1"/>
  <c r="F162" i="22"/>
  <c r="B174" i="22" s="1"/>
  <c r="C5" i="12"/>
  <c r="A37" i="12"/>
  <c r="B37" i="12"/>
  <c r="C37" i="12"/>
  <c r="E37" i="12"/>
  <c r="A38" i="12"/>
  <c r="B38" i="12"/>
  <c r="C38" i="12"/>
  <c r="E38" i="12"/>
  <c r="A39" i="12"/>
  <c r="B39" i="12"/>
  <c r="C39" i="12"/>
  <c r="E39" i="12"/>
  <c r="E36" i="12"/>
  <c r="C36" i="12"/>
  <c r="B36" i="12"/>
  <c r="A36" i="12"/>
  <c r="B46" i="12"/>
  <c r="B48" i="12"/>
  <c r="B129" i="12"/>
  <c r="G103" i="6"/>
  <c r="G98" i="6"/>
  <c r="G93" i="6"/>
  <c r="G87" i="6"/>
  <c r="G82" i="6"/>
  <c r="B52" i="12"/>
  <c r="I127" i="18"/>
  <c r="G99" i="18"/>
  <c r="I78" i="12" s="1"/>
  <c r="G94" i="18"/>
  <c r="I77" i="12" s="1"/>
  <c r="G89" i="18"/>
  <c r="I76" i="12" s="1"/>
  <c r="G83" i="18"/>
  <c r="I75" i="12" s="1"/>
  <c r="G78" i="18"/>
  <c r="I74" i="12" s="1"/>
  <c r="G73" i="18"/>
  <c r="I73" i="12" s="1"/>
  <c r="K9" i="18"/>
  <c r="J17" i="17"/>
  <c r="E17" i="17"/>
  <c r="G15" i="17"/>
  <c r="G13" i="17"/>
  <c r="G11" i="17"/>
  <c r="I76" i="22" l="1"/>
  <c r="I76" i="23"/>
  <c r="I77" i="22"/>
  <c r="I77" i="23"/>
  <c r="I74" i="22"/>
  <c r="I74" i="23"/>
  <c r="I75" i="22"/>
  <c r="I75" i="23"/>
  <c r="D172" i="23"/>
  <c r="B208" i="23"/>
  <c r="I207" i="23"/>
  <c r="D172" i="22"/>
  <c r="B208" i="22"/>
  <c r="I207" i="22"/>
  <c r="H142" i="18"/>
  <c r="H145" i="18"/>
  <c r="I128" i="18"/>
  <c r="H144" i="18" s="1"/>
  <c r="D38" i="12"/>
  <c r="D37" i="12"/>
  <c r="D36" i="12"/>
  <c r="D39" i="12"/>
  <c r="I62" i="6"/>
  <c r="I150" i="18" l="1"/>
  <c r="H143" i="18" s="1"/>
  <c r="M6" i="17"/>
  <c r="M48" i="16" l="1"/>
  <c r="M49" i="16" l="1"/>
  <c r="M50" i="16" s="1"/>
  <c r="A76" i="12"/>
  <c r="K76" i="12"/>
  <c r="A78" i="12"/>
  <c r="K78" i="12"/>
  <c r="A74" i="12"/>
  <c r="K74" i="12"/>
  <c r="A75" i="12"/>
  <c r="K75" i="12"/>
  <c r="A77" i="12"/>
  <c r="K77" i="12"/>
  <c r="A73" i="12"/>
  <c r="G77" i="6"/>
  <c r="K8" i="6"/>
  <c r="I73" i="22" l="1"/>
  <c r="I73" i="23"/>
  <c r="M51" i="16"/>
  <c r="M52" i="16" s="1"/>
  <c r="K73" i="12"/>
  <c r="I65" i="12" s="1"/>
  <c r="J65" i="12" s="1"/>
  <c r="I59" i="12" l="1"/>
  <c r="J59" i="12" s="1"/>
  <c r="I62" i="12"/>
  <c r="J62" i="12" s="1"/>
  <c r="I61" i="12"/>
  <c r="J61" i="12" s="1"/>
  <c r="I60" i="12"/>
  <c r="J60" i="12" s="1"/>
  <c r="I63" i="12"/>
  <c r="J63" i="12" s="1"/>
  <c r="I66" i="12"/>
  <c r="J66" i="12" s="1"/>
  <c r="I64" i="12"/>
  <c r="J64" i="12" s="1"/>
  <c r="Q65" i="12"/>
  <c r="J67" i="12" l="1"/>
  <c r="I153" i="18" s="1"/>
  <c r="I174" i="6"/>
  <c r="J40" i="17" s="1"/>
  <c r="R60" i="12" l="1"/>
  <c r="R61" i="12"/>
  <c r="R62" i="12"/>
  <c r="R63" i="12"/>
  <c r="R64" i="12"/>
  <c r="R59" i="12"/>
  <c r="Q60" i="12"/>
  <c r="Q61" i="12"/>
  <c r="Q62" i="12"/>
  <c r="Q63" i="12"/>
  <c r="Q64" i="12"/>
  <c r="Q59" i="12"/>
  <c r="O60" i="12"/>
  <c r="O61" i="12"/>
  <c r="O62" i="12"/>
  <c r="O63" i="12"/>
  <c r="O64" i="12"/>
  <c r="O65" i="12"/>
  <c r="O66" i="12"/>
  <c r="O59" i="12"/>
  <c r="C176" i="12" l="1"/>
  <c r="B7" i="12"/>
  <c r="F133" i="12"/>
  <c r="C126" i="12"/>
  <c r="H139" i="12" s="1"/>
  <c r="F157" i="12"/>
  <c r="M52" i="12"/>
  <c r="B9" i="12"/>
  <c r="C48" i="12" s="1"/>
  <c r="B6" i="12"/>
  <c r="G149" i="12" s="1"/>
  <c r="B10" i="12"/>
  <c r="C47" i="12" s="1"/>
  <c r="E209" i="12"/>
  <c r="M180" i="12"/>
  <c r="M179" i="12"/>
  <c r="B165" i="12"/>
  <c r="H150" i="12"/>
  <c r="G137" i="12"/>
  <c r="G138" i="12" s="1"/>
  <c r="E137" i="12"/>
  <c r="E138" i="12" s="1"/>
  <c r="D137" i="12"/>
  <c r="D138" i="12" s="1"/>
  <c r="C137" i="12"/>
  <c r="C138" i="12" s="1"/>
  <c r="B137" i="12"/>
  <c r="B138" i="12" s="1"/>
  <c r="G133" i="12"/>
  <c r="E133" i="12"/>
  <c r="D133" i="12"/>
  <c r="C133" i="12"/>
  <c r="B133" i="12"/>
  <c r="M126" i="12"/>
  <c r="B106" i="12"/>
  <c r="B123" i="12" s="1"/>
  <c r="C105" i="12"/>
  <c r="C104" i="12"/>
  <c r="C103" i="12"/>
  <c r="C102" i="12"/>
  <c r="M101" i="12"/>
  <c r="C101" i="12"/>
  <c r="C49" i="12"/>
  <c r="B12" i="12"/>
  <c r="B11" i="12"/>
  <c r="I159" i="12" s="1"/>
  <c r="M5" i="12"/>
  <c r="M4" i="12"/>
  <c r="M1" i="12"/>
  <c r="H148" i="12" l="1"/>
  <c r="L69" i="12"/>
  <c r="C95" i="12"/>
  <c r="D14" i="24" s="1"/>
  <c r="D95" i="12"/>
  <c r="B95" i="12"/>
  <c r="E95" i="12"/>
  <c r="F14" i="24" s="1"/>
  <c r="F94" i="12"/>
  <c r="G91" i="12"/>
  <c r="G88" i="12"/>
  <c r="E40" i="12"/>
  <c r="F134" i="12"/>
  <c r="G134" i="12"/>
  <c r="G92" i="12"/>
  <c r="G90" i="12"/>
  <c r="A174" i="12"/>
  <c r="H149" i="12"/>
  <c r="F149" i="12"/>
  <c r="F158" i="12"/>
  <c r="A148" i="12"/>
  <c r="A172" i="12" s="1"/>
  <c r="F159" i="12"/>
  <c r="G94" i="12"/>
  <c r="F88" i="12"/>
  <c r="F90" i="12"/>
  <c r="F92" i="12"/>
  <c r="F93" i="12"/>
  <c r="F91" i="12"/>
  <c r="F89" i="12"/>
  <c r="G93" i="12"/>
  <c r="G89" i="12"/>
  <c r="B134" i="12"/>
  <c r="G157" i="12"/>
  <c r="G158" i="12" s="1"/>
  <c r="M129" i="12"/>
  <c r="B207" i="12"/>
  <c r="C157" i="12"/>
  <c r="C158" i="12" s="1"/>
  <c r="I209" i="12"/>
  <c r="E157" i="12"/>
  <c r="E158" i="12" s="1"/>
  <c r="D157" i="12"/>
  <c r="D158" i="12" s="1"/>
  <c r="B157" i="12"/>
  <c r="B158" i="12" s="1"/>
  <c r="G87" i="12"/>
  <c r="F87" i="12"/>
  <c r="B114" i="12"/>
  <c r="C52" i="12"/>
  <c r="D134" i="12"/>
  <c r="E134" i="12"/>
  <c r="C40" i="12"/>
  <c r="C153" i="12" s="1"/>
  <c r="M46" i="12"/>
  <c r="B204" i="12"/>
  <c r="E206" i="12" s="1"/>
  <c r="D149" i="12"/>
  <c r="E149" i="12"/>
  <c r="B149" i="12"/>
  <c r="C149" i="12"/>
  <c r="C159" i="12"/>
  <c r="C106" i="12"/>
  <c r="C123" i="12" s="1"/>
  <c r="B144" i="12" s="1"/>
  <c r="H159" i="12"/>
  <c r="C205" i="12"/>
  <c r="B47" i="12"/>
  <c r="H158" i="12"/>
  <c r="B159" i="12"/>
  <c r="C206" i="12"/>
  <c r="C134" i="12"/>
  <c r="D159" i="12"/>
  <c r="E159" i="12"/>
  <c r="G159" i="12"/>
  <c r="B110" i="12" l="1"/>
  <c r="E14" i="24"/>
  <c r="B111" i="12"/>
  <c r="C14" i="24"/>
  <c r="I161" i="18"/>
  <c r="C111" i="12"/>
  <c r="D111" i="12" s="1"/>
  <c r="E111" i="12" s="1"/>
  <c r="C96" i="12"/>
  <c r="E96" i="12"/>
  <c r="F160" i="12"/>
  <c r="D153" i="12"/>
  <c r="G153" i="12"/>
  <c r="F145" i="12"/>
  <c r="E144" i="12"/>
  <c r="F144" i="12"/>
  <c r="B170" i="12" s="1"/>
  <c r="G210" i="12" s="1"/>
  <c r="D144" i="12"/>
  <c r="C144" i="12"/>
  <c r="G144" i="12"/>
  <c r="D145" i="12"/>
  <c r="B145" i="12"/>
  <c r="C145" i="12"/>
  <c r="G145" i="12"/>
  <c r="E145" i="12"/>
  <c r="C110" i="12"/>
  <c r="D110" i="12" s="1"/>
  <c r="B153" i="12"/>
  <c r="F153" i="12"/>
  <c r="G95" i="12"/>
  <c r="J3" i="24" s="1"/>
  <c r="F95" i="12"/>
  <c r="E153" i="12"/>
  <c r="B112" i="12"/>
  <c r="L1" i="12"/>
  <c r="E160" i="12"/>
  <c r="B160" i="12"/>
  <c r="B205" i="12"/>
  <c r="I206" i="12" s="1"/>
  <c r="F206" i="12" s="1"/>
  <c r="B49" i="12"/>
  <c r="B150" i="12" s="1"/>
  <c r="D40" i="12"/>
  <c r="C160" i="12"/>
  <c r="G160" i="12"/>
  <c r="D160" i="12"/>
  <c r="B141" i="12" l="1"/>
  <c r="C141" i="12" s="1"/>
  <c r="D141" i="12" s="1"/>
  <c r="E141" i="12" s="1"/>
  <c r="F141" i="12" s="1"/>
  <c r="B167" i="12" s="1"/>
  <c r="E210" i="12" s="1"/>
  <c r="D97" i="12"/>
  <c r="B140" i="12"/>
  <c r="B97" i="12"/>
  <c r="B154" i="12"/>
  <c r="B169" i="12"/>
  <c r="G208" i="12" s="1"/>
  <c r="B173" i="12"/>
  <c r="I210" i="12" s="1"/>
  <c r="C112" i="12"/>
  <c r="F150" i="12"/>
  <c r="F154" i="12" s="1"/>
  <c r="C150" i="12"/>
  <c r="C154" i="12" s="1"/>
  <c r="D150" i="12"/>
  <c r="D154" i="12" s="1"/>
  <c r="B206" i="12"/>
  <c r="G150" i="12"/>
  <c r="G154" i="12" s="1"/>
  <c r="E150" i="12"/>
  <c r="E154" i="12" s="1"/>
  <c r="E110" i="12"/>
  <c r="E112" i="12" s="1"/>
  <c r="D112" i="12"/>
  <c r="G141" i="12" l="1"/>
  <c r="B122" i="12"/>
  <c r="C122" i="12"/>
  <c r="B142" i="12" s="1"/>
  <c r="F142" i="12" s="1"/>
  <c r="F140" i="12" s="1"/>
  <c r="B209" i="12"/>
  <c r="D173" i="12"/>
  <c r="B116" i="12"/>
  <c r="B124" i="12"/>
  <c r="C124" i="12" s="1"/>
  <c r="C115" i="12"/>
  <c r="B115" i="12"/>
  <c r="B121" i="12"/>
  <c r="B139" i="12" s="1"/>
  <c r="F139" i="12" s="1"/>
  <c r="B117" i="12" l="1"/>
  <c r="C117" i="12" s="1"/>
  <c r="C116" i="12"/>
  <c r="E142" i="12"/>
  <c r="E140" i="12" s="1"/>
  <c r="E143" i="12" s="1"/>
  <c r="B143" i="12"/>
  <c r="G142" i="12"/>
  <c r="G146" i="12" s="1"/>
  <c r="B146" i="12"/>
  <c r="B148" i="12" s="1"/>
  <c r="B151" i="12" s="1"/>
  <c r="B155" i="12" s="1"/>
  <c r="B162" i="12" s="1"/>
  <c r="F146" i="12"/>
  <c r="C142" i="12"/>
  <c r="C140" i="12" s="1"/>
  <c r="C143" i="12" s="1"/>
  <c r="D142" i="12"/>
  <c r="D146" i="12" s="1"/>
  <c r="F143" i="12"/>
  <c r="G139" i="12"/>
  <c r="E139" i="12"/>
  <c r="D139" i="12"/>
  <c r="C139" i="12"/>
  <c r="B176" i="12" s="1"/>
  <c r="G209" i="12" s="1"/>
  <c r="E146" i="12" l="1"/>
  <c r="E148" i="12" s="1"/>
  <c r="E151" i="12" s="1"/>
  <c r="E155" i="12" s="1"/>
  <c r="E162" i="12" s="1"/>
  <c r="B168" i="12"/>
  <c r="B166" i="12"/>
  <c r="E208" i="12" s="1"/>
  <c r="B177" i="12"/>
  <c r="C146" i="12"/>
  <c r="C148" i="12" s="1"/>
  <c r="C151" i="12" s="1"/>
  <c r="C155" i="12" s="1"/>
  <c r="C162" i="12" s="1"/>
  <c r="F148" i="12"/>
  <c r="F151" i="12" s="1"/>
  <c r="F155" i="12" s="1"/>
  <c r="F162" i="12" s="1"/>
  <c r="G140" i="12"/>
  <c r="K141" i="12" s="1"/>
  <c r="D140" i="12"/>
  <c r="D143" i="12" s="1"/>
  <c r="D148" i="12"/>
  <c r="D151" i="12" s="1"/>
  <c r="D155" i="12" s="1"/>
  <c r="D162" i="12" s="1"/>
  <c r="G148" i="12"/>
  <c r="G151" i="12" s="1"/>
  <c r="G155" i="12" s="1"/>
  <c r="G162" i="12" s="1"/>
  <c r="H141" i="12"/>
  <c r="J141" i="12"/>
  <c r="I141" i="12" l="1"/>
  <c r="I142" i="12" s="1"/>
  <c r="K142" i="12"/>
  <c r="B174" i="12"/>
  <c r="B171" i="12"/>
  <c r="I205" i="12" s="1"/>
  <c r="G205" i="12" s="1"/>
  <c r="G143" i="12"/>
  <c r="B172" i="12"/>
  <c r="J142" i="12"/>
  <c r="I130" i="6"/>
  <c r="I131" i="6" s="1"/>
  <c r="H130" i="6"/>
  <c r="F130" i="6"/>
  <c r="F131" i="6" s="1"/>
  <c r="E130" i="6"/>
  <c r="B208" i="12" l="1"/>
  <c r="J5" i="24"/>
  <c r="H146" i="6"/>
  <c r="E147" i="6"/>
  <c r="H144" i="6"/>
  <c r="H147" i="6"/>
  <c r="I152" i="6"/>
  <c r="I161" i="6" s="1"/>
  <c r="D172" i="12"/>
  <c r="I207" i="12"/>
  <c r="H145" i="6" l="1"/>
  <c r="I163" i="6"/>
  <c r="J38" i="17" s="1"/>
  <c r="J43"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Eppner Fanny</author>
  </authors>
  <commentList>
    <comment ref="H137" authorId="0" shapeId="0" xr:uid="{E23696E5-70B2-4399-A14E-B8AD18201387}">
      <text>
        <r>
          <rPr>
            <sz val="9"/>
            <color rgb="FF000000"/>
            <rFont val="Tahoma"/>
            <family val="2"/>
          </rPr>
          <t xml:space="preserve">Le détail des calculs supplémentaires doit être fourni avec le rapport de simulation.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Eppner Fanny</author>
  </authors>
  <commentList>
    <comment ref="H140" authorId="0" shapeId="0" xr:uid="{8203BE35-7596-479A-818D-4D183C172DD7}">
      <text>
        <r>
          <rPr>
            <sz val="9"/>
            <color rgb="FF000000"/>
            <rFont val="Tahoma"/>
            <family val="2"/>
          </rPr>
          <t xml:space="preserve">Le détail des calculs supplémentaires doit être fourni avec le rapport de simulation.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Claude Thériault</author>
    <author xml:space="preserve"> </author>
    <author>Utilisateur Microsoft Office</author>
  </authors>
  <commentList>
    <comment ref="C10" authorId="0" shapeId="0" xr:uid="{C4E8A53C-A57F-41BB-B89C-272364B86BCE}">
      <text>
        <r>
          <rPr>
            <sz val="8"/>
            <color rgb="FF000000"/>
            <rFont val="Tahoma"/>
            <family val="2"/>
          </rPr>
          <t>Enter the name of the company</t>
        </r>
      </text>
    </comment>
    <comment ref="C11" authorId="1" shapeId="0" xr:uid="{11CA35BE-D9F4-481C-BC78-43E756EA4FE9}">
      <text>
        <r>
          <rPr>
            <sz val="8"/>
            <color rgb="FF000000"/>
            <rFont val="Tahoma"/>
            <family val="2"/>
          </rPr>
          <t>Enter the name of the contact person (Accounting)</t>
        </r>
      </text>
    </comment>
    <comment ref="G11" authorId="0" shapeId="0" xr:uid="{13C4F19A-4B6D-4133-8B0F-0504FBB22AFF}">
      <text>
        <r>
          <rPr>
            <sz val="8"/>
            <color rgb="FF000000"/>
            <rFont val="Tahoma"/>
            <family val="2"/>
          </rPr>
          <t xml:space="preserve">Enter the telephone number of the contact person 
</t>
        </r>
        <r>
          <rPr>
            <sz val="8"/>
            <color rgb="FF000000"/>
            <rFont val="Tahoma"/>
            <family val="2"/>
          </rPr>
          <t>(E.g.: 514 598-3030)</t>
        </r>
      </text>
    </comment>
    <comment ref="C12" authorId="1" shapeId="0" xr:uid="{6842D129-CBB4-4D8D-8A7A-13E3F5592C06}">
      <text>
        <r>
          <rPr>
            <sz val="8"/>
            <color rgb="FF000000"/>
            <rFont val="Tahoma"/>
            <family val="2"/>
          </rPr>
          <t xml:space="preserve">Enter the address of the company
</t>
        </r>
        <r>
          <rPr>
            <sz val="8"/>
            <color rgb="FF000000"/>
            <rFont val="Tahoma"/>
            <family val="2"/>
          </rPr>
          <t>(E.g.: 1717 du Havre)</t>
        </r>
      </text>
    </comment>
    <comment ref="C13" authorId="1" shapeId="0" xr:uid="{02A84D38-920D-49F8-BE85-E13F658477C4}">
      <text>
        <r>
          <rPr>
            <sz val="8"/>
            <color rgb="FF000000"/>
            <rFont val="Tahoma"/>
            <family val="2"/>
          </rPr>
          <t xml:space="preserve">Enter the municipality and the province
</t>
        </r>
        <r>
          <rPr>
            <sz val="8"/>
            <color rgb="FF000000"/>
            <rFont val="Tahoma"/>
            <family val="2"/>
          </rPr>
          <t>(E.g.: Montréal, QC)</t>
        </r>
      </text>
    </comment>
    <comment ref="G13" authorId="0" shapeId="0" xr:uid="{0BE25A5D-3146-46F3-A508-221B5D299006}">
      <text>
        <r>
          <rPr>
            <sz val="8"/>
            <color rgb="FF000000"/>
            <rFont val="Tahoma"/>
            <family val="2"/>
          </rPr>
          <t xml:space="preserve">Enter the fax  number of the contact person
</t>
        </r>
        <r>
          <rPr>
            <sz val="8"/>
            <color rgb="FF000000"/>
            <rFont val="Tahoma"/>
            <family val="2"/>
          </rPr>
          <t>(E.g.: 514 598-3030)</t>
        </r>
      </text>
    </comment>
    <comment ref="C14" authorId="1" shapeId="0" xr:uid="{9109998A-63E0-439B-BADB-83D2D23B1F6A}">
      <text>
        <r>
          <rPr>
            <sz val="8"/>
            <color rgb="FF000000"/>
            <rFont val="Tahoma"/>
            <family val="2"/>
          </rPr>
          <t xml:space="preserve">Enter the postal code
</t>
        </r>
        <r>
          <rPr>
            <sz val="8"/>
            <color rgb="FF000000"/>
            <rFont val="Tahoma"/>
            <family val="2"/>
          </rPr>
          <t>(E.g.: H2K 2X3)</t>
        </r>
      </text>
    </comment>
    <comment ref="G24" authorId="2" shapeId="0" xr:uid="{1C42245F-E469-43F9-B1A8-BCDB987CF3FC}">
      <text>
        <r>
          <rPr>
            <sz val="8"/>
            <color rgb="FF000000"/>
            <rFont val="Arial"/>
            <family val="2"/>
          </rPr>
          <t>Enter the account number in the format: XXXX-XXXX-XXX</t>
        </r>
      </text>
    </comment>
    <comment ref="G26" authorId="2" shapeId="0" xr:uid="{909937F7-C41A-464F-896A-34CD3025A861}">
      <text>
        <r>
          <rPr>
            <sz val="8"/>
            <color rgb="FF000000"/>
            <rFont val="Arial"/>
            <family val="2"/>
          </rPr>
          <t>Enter the name of the grant</t>
        </r>
      </text>
    </comment>
    <comment ref="E33" authorId="2" shapeId="0" xr:uid="{29751A9F-3C1E-4886-A185-8F7C70F15953}">
      <text>
        <r>
          <rPr>
            <sz val="8"/>
            <color rgb="FF000000"/>
            <rFont val="Arial"/>
            <family val="2"/>
          </rPr>
          <t>PEXXX (Énergir file number)</t>
        </r>
      </text>
    </comment>
    <comment ref="C36" authorId="1" shapeId="0" xr:uid="{ABCAAABF-C70C-41B2-BFFB-6C48FA5F6AF8}">
      <text>
        <r>
          <rPr>
            <sz val="8"/>
            <color rgb="FF000000"/>
            <rFont val="Tahoma"/>
            <family val="2"/>
          </rPr>
          <t xml:space="preserve">Enter the address
</t>
        </r>
        <r>
          <rPr>
            <sz val="8"/>
            <color rgb="FF000000"/>
            <rFont val="Tahoma"/>
            <family val="2"/>
          </rPr>
          <t>(E.g.: 1717, du Havre)</t>
        </r>
      </text>
    </comment>
    <comment ref="C37" authorId="1" shapeId="0" xr:uid="{47A9A4BF-2978-42E7-BD55-A692434D25E1}">
      <text>
        <r>
          <rPr>
            <sz val="8"/>
            <color rgb="FF000000"/>
            <rFont val="Tahoma"/>
            <family val="2"/>
          </rPr>
          <t xml:space="preserve">Enter the municipality and the province
</t>
        </r>
        <r>
          <rPr>
            <sz val="8"/>
            <color rgb="FF000000"/>
            <rFont val="Tahoma"/>
            <family val="2"/>
          </rPr>
          <t>(E.g.: Montréal, QC)</t>
        </r>
      </text>
    </comment>
    <comment ref="C38" authorId="1" shapeId="0" xr:uid="{4DE2D23E-D925-4D0B-8BAB-7BEE5F70D867}">
      <text>
        <r>
          <rPr>
            <sz val="8"/>
            <color rgb="FF000000"/>
            <rFont val="Tahoma"/>
            <family val="2"/>
          </rPr>
          <t xml:space="preserve">Enter the postal code
</t>
        </r>
        <r>
          <rPr>
            <sz val="8"/>
            <color rgb="FF000000"/>
            <rFont val="Tahoma"/>
            <family val="2"/>
          </rPr>
          <t>(E.g.: H2K 2X3)</t>
        </r>
      </text>
    </comment>
    <comment ref="C41" authorId="2" shapeId="0" xr:uid="{DE1997AD-7C0D-41B9-B619-4378E5D9EF55}">
      <text>
        <r>
          <rPr>
            <sz val="8"/>
            <color rgb="FF000000"/>
            <rFont val="Arial"/>
            <family val="2"/>
          </rPr>
          <t>Give a brief description of the work carried out</t>
        </r>
      </text>
    </comment>
    <comment ref="F49" authorId="2" shapeId="0" xr:uid="{B7014BFA-02BD-481F-9804-E0424F782BE3}">
      <text>
        <r>
          <rPr>
            <sz val="8"/>
            <color rgb="FF000000"/>
            <rFont val="Arial"/>
            <family val="2"/>
          </rPr>
          <t>To be completed</t>
        </r>
      </text>
    </comment>
    <comment ref="F50" authorId="2" shapeId="0" xr:uid="{55DF15D6-4E65-4367-936B-1AEC356B1E46}">
      <text>
        <r>
          <rPr>
            <sz val="8"/>
            <color rgb="FF000000"/>
            <rFont val="Arial"/>
            <family val="2"/>
          </rPr>
          <t>To be completed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Côté Daniel</author>
  </authors>
  <commentList>
    <comment ref="H58" authorId="0" shapeId="0" xr:uid="{703148B4-23B8-47ED-B4CE-A6B1821563F8}">
      <text>
        <r>
          <rPr>
            <sz val="9"/>
            <color rgb="FF000000"/>
            <rFont val="Tahoma"/>
            <family val="2"/>
          </rPr>
          <t xml:space="preserve">NOTE:
</t>
        </r>
        <r>
          <rPr>
            <sz val="9"/>
            <color rgb="FF000000"/>
            <rFont val="Tahoma"/>
            <family val="2"/>
          </rPr>
          <t xml:space="preserve">0:multiplie le facteur par le nombre d'appareil seulement
</t>
        </r>
        <r>
          <rPr>
            <sz val="9"/>
            <color rgb="FF000000"/>
            <rFont val="Tahoma"/>
            <family val="2"/>
          </rPr>
          <t xml:space="preserve">1 : multiplie le facteur par la puissance, les pcm ou les économies et par le nombre d'appareil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Côté Daniel</author>
  </authors>
  <commentList>
    <comment ref="H58" authorId="0" shapeId="0" xr:uid="{2B2BADD6-9376-4A59-ADD7-9B4D8B3B8409}">
      <text>
        <r>
          <rPr>
            <sz val="9"/>
            <color rgb="FF000000"/>
            <rFont val="Tahoma"/>
            <family val="2"/>
          </rPr>
          <t xml:space="preserve">NOTE:
</t>
        </r>
        <r>
          <rPr>
            <sz val="9"/>
            <color rgb="FF000000"/>
            <rFont val="Tahoma"/>
            <family val="2"/>
          </rPr>
          <t xml:space="preserve">0:multiplie le facteur par le nombre d'appareil seulement
</t>
        </r>
        <r>
          <rPr>
            <sz val="9"/>
            <color rgb="FF000000"/>
            <rFont val="Tahoma"/>
            <family val="2"/>
          </rPr>
          <t xml:space="preserve">1 : multiplie le facteur par la puissance, les pcm ou les économies et par le nombre d'appareil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Côté Daniel</author>
  </authors>
  <commentList>
    <comment ref="H58" authorId="0" shapeId="0" xr:uid="{570E2EA7-A6E5-47D4-9516-E96D2E3C32CB}">
      <text>
        <r>
          <rPr>
            <sz val="9"/>
            <color rgb="FF000000"/>
            <rFont val="Tahoma"/>
            <family val="2"/>
          </rPr>
          <t xml:space="preserve">NOTE:
</t>
        </r>
        <r>
          <rPr>
            <sz val="9"/>
            <color rgb="FF000000"/>
            <rFont val="Tahoma"/>
            <family val="2"/>
          </rPr>
          <t xml:space="preserve">0:multiplie le facteur par le nombre d'appareil seulement
</t>
        </r>
        <r>
          <rPr>
            <sz val="9"/>
            <color rgb="FF000000"/>
            <rFont val="Tahoma"/>
            <family val="2"/>
          </rPr>
          <t xml:space="preserve">1 : multiplie le facteur par la puissance, les pcm ou les économies et par le nombre d'appareil
</t>
        </r>
      </text>
    </comment>
  </commentList>
</comments>
</file>

<file path=xl/sharedStrings.xml><?xml version="1.0" encoding="utf-8"?>
<sst xmlns="http://schemas.openxmlformats.org/spreadsheetml/2006/main" count="1388" uniqueCount="529">
  <si>
    <t>0. Completion steps</t>
  </si>
  <si>
    <t>New Efficient Construction</t>
  </si>
  <si>
    <t xml:space="preserve">Here are the major steps in the New Efficient Construction Grant 
Please consult the Guide for more information at: </t>
  </si>
  <si>
    <t>https://www.energir.com/en/business/grants/energy-efficiency-programs/new-efficient-construction/</t>
  </si>
  <si>
    <t>1. Declaration of Interest</t>
  </si>
  <si>
    <t>* Mandatory fields</t>
  </si>
  <si>
    <t>Révision 2021-11</t>
  </si>
  <si>
    <t>Section 1 – Identification of participant</t>
  </si>
  <si>
    <t>Customer (legal entity that is or will be billed for natural gas consumption)</t>
  </si>
  <si>
    <r>
      <rPr>
        <sz val="10"/>
        <color rgb="FFED1D24"/>
        <rFont val="Arial"/>
        <family val="2"/>
        <scheme val="minor"/>
      </rPr>
      <t xml:space="preserve">* </t>
    </r>
    <r>
      <rPr>
        <sz val="10"/>
        <color rgb="FF002D5B"/>
        <rFont val="Arial"/>
        <family val="2"/>
        <scheme val="minor"/>
      </rPr>
      <t>Name of company:</t>
    </r>
  </si>
  <si>
    <r>
      <rPr>
        <sz val="10"/>
        <color rgb="FFED1D24"/>
        <rFont val="Arial"/>
        <family val="2"/>
        <scheme val="minor"/>
      </rPr>
      <t xml:space="preserve">* </t>
    </r>
    <r>
      <rPr>
        <sz val="10"/>
        <color theme="1"/>
        <rFont val="Arial (Corps)"/>
      </rPr>
      <t>Québec Enterprise Number (NEQ):</t>
    </r>
  </si>
  <si>
    <r>
      <rPr>
        <sz val="10"/>
        <color rgb="FFED1D24"/>
        <rFont val="Arial"/>
        <family val="2"/>
        <scheme val="minor"/>
      </rPr>
      <t xml:space="preserve">* </t>
    </r>
    <r>
      <rPr>
        <sz val="10"/>
        <color rgb="FF002D5B"/>
        <rFont val="Arial"/>
        <family val="2"/>
        <scheme val="minor"/>
      </rPr>
      <t>Address:</t>
    </r>
  </si>
  <si>
    <r>
      <rPr>
        <sz val="10"/>
        <color rgb="FFED1D24"/>
        <rFont val="Arial"/>
        <family val="2"/>
        <scheme val="minor"/>
      </rPr>
      <t xml:space="preserve">* </t>
    </r>
    <r>
      <rPr>
        <sz val="10"/>
        <color rgb="FF002D5B"/>
        <rFont val="Arial"/>
        <family val="2"/>
        <scheme val="minor"/>
      </rPr>
      <t xml:space="preserve">Municipality:                                                                                </t>
    </r>
    <r>
      <rPr>
        <sz val="10"/>
        <color rgb="FFED1D24"/>
        <rFont val="Arial"/>
        <family val="2"/>
        <scheme val="minor"/>
      </rPr>
      <t>* Postal c</t>
    </r>
    <r>
      <rPr>
        <sz val="10"/>
        <color rgb="FF002D5B"/>
        <rFont val="Arial"/>
        <family val="2"/>
        <scheme val="minor"/>
      </rPr>
      <t>ode :</t>
    </r>
  </si>
  <si>
    <r>
      <rPr>
        <sz val="10"/>
        <color rgb="FFED1D24"/>
        <rFont val="Arial"/>
        <family val="2"/>
        <scheme val="minor"/>
      </rPr>
      <t xml:space="preserve">* </t>
    </r>
    <r>
      <rPr>
        <sz val="10"/>
        <color rgb="FF002D5B"/>
        <rFont val="Arial"/>
        <family val="2"/>
        <scheme val="minor"/>
      </rPr>
      <t>Postal code:</t>
    </r>
  </si>
  <si>
    <r>
      <rPr>
        <sz val="10"/>
        <color rgb="FFED1D24"/>
        <rFont val="Arial"/>
        <family val="2"/>
        <scheme val="minor"/>
      </rPr>
      <t xml:space="preserve">* </t>
    </r>
    <r>
      <rPr>
        <sz val="10"/>
        <color theme="1"/>
        <rFont val="Arial (Corps)"/>
      </rPr>
      <t>Resource person:</t>
    </r>
  </si>
  <si>
    <r>
      <rPr>
        <sz val="10"/>
        <color rgb="FFFF0000"/>
        <rFont val="Arial"/>
        <family val="2"/>
        <scheme val="minor"/>
      </rPr>
      <t xml:space="preserve">* </t>
    </r>
    <r>
      <rPr>
        <sz val="10"/>
        <color theme="1"/>
        <rFont val="Arial"/>
        <family val="2"/>
        <scheme val="minor"/>
      </rPr>
      <t>Title:</t>
    </r>
  </si>
  <si>
    <r>
      <rPr>
        <sz val="10"/>
        <color rgb="FFED1D24"/>
        <rFont val="Arial"/>
        <family val="2"/>
        <scheme val="minor"/>
      </rPr>
      <t xml:space="preserve">* </t>
    </r>
    <r>
      <rPr>
        <sz val="10"/>
        <color rgb="FF002D5B"/>
        <rFont val="Arial"/>
        <family val="2"/>
        <scheme val="minor"/>
      </rPr>
      <t xml:space="preserve">Telephone:                                                             </t>
    </r>
  </si>
  <si>
    <t>Cell:</t>
  </si>
  <si>
    <r>
      <rPr>
        <sz val="10"/>
        <color rgb="FFED1D24"/>
        <rFont val="Arial"/>
        <family val="2"/>
        <scheme val="minor"/>
      </rPr>
      <t xml:space="preserve">* </t>
    </r>
    <r>
      <rPr>
        <sz val="10"/>
        <color theme="1"/>
        <rFont val="Arial (Corps)"/>
      </rPr>
      <t>E-mail:</t>
    </r>
  </si>
  <si>
    <t>Applicant/Participant (if different from Customer)</t>
  </si>
  <si>
    <t>&lt; Select  &gt;</t>
  </si>
  <si>
    <r>
      <rPr>
        <sz val="10"/>
        <color rgb="FFED1D24"/>
        <rFont val="Arial"/>
        <family val="2"/>
        <scheme val="minor"/>
      </rPr>
      <t xml:space="preserve">* </t>
    </r>
    <r>
      <rPr>
        <sz val="10"/>
        <color rgb="FF002D5B"/>
        <rFont val="Arial"/>
        <family val="2"/>
        <scheme val="minor"/>
      </rPr>
      <t xml:space="preserve">Municipality:                                                                                </t>
    </r>
    <r>
      <rPr>
        <sz val="10"/>
        <color rgb="FFED1D24"/>
        <rFont val="Arial"/>
        <family val="2"/>
        <scheme val="minor"/>
      </rPr>
      <t>* Postal c</t>
    </r>
    <r>
      <rPr>
        <sz val="10"/>
        <color rgb="FF002D5B"/>
        <rFont val="Arial"/>
        <family val="2"/>
        <scheme val="minor"/>
      </rPr>
      <t>ode:</t>
    </r>
  </si>
  <si>
    <r>
      <rPr>
        <b/>
        <sz val="10"/>
        <color rgb="FFFFFFFF"/>
        <rFont val="Arial"/>
        <family val="2"/>
        <scheme val="minor"/>
      </rPr>
      <t>Section 2 – Consentement du participant</t>
    </r>
  </si>
  <si>
    <t>Section 2 – Identification of person responsible for the energy simulation</t>
  </si>
  <si>
    <r>
      <rPr>
        <sz val="10"/>
        <color rgb="FFED1D24"/>
        <rFont val="Arial"/>
        <family val="2"/>
        <scheme val="minor"/>
      </rPr>
      <t xml:space="preserve">* </t>
    </r>
    <r>
      <rPr>
        <sz val="10"/>
        <color theme="1"/>
        <rFont val="Arial (Corps)"/>
      </rPr>
      <t>Last &amp; first names:</t>
    </r>
  </si>
  <si>
    <t>Section 3 – Information about the project</t>
  </si>
  <si>
    <r>
      <rPr>
        <sz val="10"/>
        <color rgb="FFED1D24"/>
        <rFont val="Arial"/>
        <family val="2"/>
        <scheme val="minor"/>
      </rPr>
      <t xml:space="preserve">* </t>
    </r>
    <r>
      <rPr>
        <sz val="10"/>
        <color rgb="FF002D5B"/>
        <rFont val="Arial"/>
        <family val="2"/>
        <scheme val="minor"/>
      </rPr>
      <t>Name of project/commercial building</t>
    </r>
    <r>
      <rPr>
        <sz val="10"/>
        <rFont val="Arial"/>
        <family val="2"/>
        <scheme val="minor"/>
      </rPr>
      <t>:</t>
    </r>
  </si>
  <si>
    <r>
      <rPr>
        <sz val="10"/>
        <color rgb="FFED1D24"/>
        <rFont val="Arial"/>
        <family val="2"/>
        <scheme val="minor"/>
      </rPr>
      <t xml:space="preserve">* </t>
    </r>
    <r>
      <rPr>
        <sz val="10"/>
        <color rgb="FF002D5B"/>
        <rFont val="Arial"/>
        <family val="2"/>
        <scheme val="minor"/>
      </rPr>
      <t>Énergir account no. (if known)</t>
    </r>
    <r>
      <rPr>
        <sz val="10"/>
        <rFont val="Arial"/>
        <family val="2"/>
        <scheme val="minor"/>
      </rPr>
      <t>:</t>
    </r>
  </si>
  <si>
    <r>
      <rPr>
        <sz val="10"/>
        <color rgb="FFED1D24"/>
        <rFont val="Arial"/>
        <family val="2"/>
        <scheme val="minor"/>
      </rPr>
      <t xml:space="preserve">* </t>
    </r>
    <r>
      <rPr>
        <sz val="10"/>
        <color rgb="FF002D5B"/>
        <rFont val="Arial"/>
        <family val="2"/>
        <scheme val="minor"/>
      </rPr>
      <t>Address of building covered by project:</t>
    </r>
    <r>
      <rPr>
        <vertAlign val="superscript"/>
        <sz val="10"/>
        <color rgb="FF002D5B"/>
        <rFont val="Arial"/>
        <family val="2"/>
        <scheme val="minor"/>
      </rPr>
      <t>1</t>
    </r>
  </si>
  <si>
    <r>
      <rPr>
        <sz val="10"/>
        <color rgb="FFED1D24"/>
        <rFont val="Arial"/>
        <family val="2"/>
        <scheme val="minor"/>
      </rPr>
      <t xml:space="preserve">* </t>
    </r>
    <r>
      <rPr>
        <sz val="10"/>
        <color theme="1"/>
        <rFont val="Arial (Corps)"/>
      </rPr>
      <t>Municipality:</t>
    </r>
  </si>
  <si>
    <r>
      <rPr>
        <sz val="10"/>
        <color rgb="FFED1D24"/>
        <rFont val="Arial"/>
        <family val="2"/>
        <scheme val="minor"/>
      </rPr>
      <t xml:space="preserve">* </t>
    </r>
    <r>
      <rPr>
        <sz val="10"/>
        <color theme="1"/>
        <rFont val="Arial (Corps)"/>
      </rPr>
      <t>Postal code:</t>
    </r>
  </si>
  <si>
    <r>
      <rPr>
        <vertAlign val="superscript"/>
        <sz val="10"/>
        <color rgb="FF002D5B"/>
        <rFont val="Arial"/>
        <family val="2"/>
        <scheme val="minor"/>
      </rPr>
      <t>1</t>
    </r>
    <r>
      <rPr>
        <sz val="10"/>
        <color rgb="FF002D5B"/>
        <rFont val="Arial"/>
        <family val="2"/>
        <scheme val="minor"/>
      </rPr>
      <t xml:space="preserve"> If name of street is unknown, show Lot No.:</t>
    </r>
  </si>
  <si>
    <t>Cadastral no.:</t>
  </si>
  <si>
    <r>
      <rPr>
        <sz val="10"/>
        <color rgb="FFED1D24"/>
        <rFont val="Arial"/>
        <family val="2"/>
        <scheme val="minor"/>
      </rPr>
      <t xml:space="preserve">* </t>
    </r>
    <r>
      <rPr>
        <sz val="10"/>
        <color rgb="FF002D5B"/>
        <rFont val="Arial"/>
        <family val="2"/>
        <scheme val="minor"/>
      </rPr>
      <t xml:space="preserve">Type of building proposed: </t>
    </r>
  </si>
  <si>
    <r>
      <rPr>
        <sz val="10"/>
        <color rgb="FFED1D24"/>
        <rFont val="Arial"/>
        <family val="2"/>
        <scheme val="minor"/>
      </rPr>
      <t xml:space="preserve">* </t>
    </r>
    <r>
      <rPr>
        <sz val="10"/>
        <color theme="1"/>
        <rFont val="Arial (Corps)"/>
      </rPr>
      <t xml:space="preserve">Approx. no. of units (residential project only): </t>
    </r>
  </si>
  <si>
    <r>
      <rPr>
        <sz val="10"/>
        <color rgb="FFED1D24"/>
        <rFont val="Arial"/>
        <family val="2"/>
        <scheme val="minor"/>
      </rPr>
      <t xml:space="preserve">* </t>
    </r>
    <r>
      <rPr>
        <sz val="10"/>
        <color theme="1"/>
        <rFont val="Arial (Corps)"/>
      </rPr>
      <t xml:space="preserve">NAICS code (min. 6 characters): </t>
    </r>
  </si>
  <si>
    <r>
      <rPr>
        <sz val="10"/>
        <color rgb="FFED1D24"/>
        <rFont val="Arial"/>
        <family val="2"/>
        <scheme val="minor"/>
      </rPr>
      <t xml:space="preserve">* </t>
    </r>
    <r>
      <rPr>
        <sz val="10"/>
        <color rgb="FF002D5B"/>
        <rFont val="Arial"/>
        <family val="2"/>
        <scheme val="minor"/>
      </rPr>
      <t xml:space="preserve">Nature of project: </t>
    </r>
  </si>
  <si>
    <t>&lt; Select &gt;</t>
  </si>
  <si>
    <r>
      <rPr>
        <sz val="10"/>
        <color rgb="FFED1D24"/>
        <rFont val="Arial"/>
        <family val="2"/>
        <scheme val="minor"/>
      </rPr>
      <t xml:space="preserve">* </t>
    </r>
    <r>
      <rPr>
        <sz val="10"/>
        <color theme="1"/>
        <rFont val="Arial (Corps)"/>
      </rPr>
      <t xml:space="preserve">Estimated annual consumption of natural gas: </t>
    </r>
  </si>
  <si>
    <r>
      <rPr>
        <sz val="10"/>
        <color rgb="FFED1D24"/>
        <rFont val="Arial"/>
        <family val="2"/>
        <scheme val="minor"/>
      </rPr>
      <t xml:space="preserve">* </t>
    </r>
    <r>
      <rPr>
        <sz val="10"/>
        <color rgb="FF002D5B"/>
        <rFont val="Arial"/>
        <family val="2"/>
        <scheme val="minor"/>
      </rPr>
      <t xml:space="preserve">Date work is expected to begin: </t>
    </r>
  </si>
  <si>
    <t>(yyyy-mm-dd)</t>
  </si>
  <si>
    <t>Section 4 – Payment of financial assistance</t>
  </si>
  <si>
    <t>Indicate who should receive the financial assistance:</t>
  </si>
  <si>
    <r>
      <rPr>
        <sz val="10"/>
        <color rgb="FFED1D24"/>
        <rFont val="Arial"/>
        <family val="2"/>
        <scheme val="minor"/>
      </rPr>
      <t xml:space="preserve">* </t>
    </r>
    <r>
      <rPr>
        <sz val="10"/>
        <color rgb="FF002D5B"/>
        <rFont val="Arial"/>
        <family val="2"/>
        <scheme val="minor"/>
      </rPr>
      <t xml:space="preserve">Name of company receiving the financial assistance: </t>
    </r>
  </si>
  <si>
    <t>Indicate address, if different from that shown above</t>
  </si>
  <si>
    <r>
      <rPr>
        <sz val="10"/>
        <color rgb="FFED1D24"/>
        <rFont val="Arial"/>
        <family val="2"/>
        <scheme val="minor"/>
      </rPr>
      <t xml:space="preserve">* </t>
    </r>
    <r>
      <rPr>
        <sz val="10"/>
        <color rgb="FF002D5B"/>
        <rFont val="Arial"/>
        <family val="2"/>
        <scheme val="minor"/>
      </rPr>
      <t xml:space="preserve">Municipality:                                                                              </t>
    </r>
    <r>
      <rPr>
        <sz val="10"/>
        <color rgb="FFED1D24"/>
        <rFont val="Arial"/>
        <family val="2"/>
        <scheme val="minor"/>
      </rPr>
      <t xml:space="preserve">* </t>
    </r>
    <r>
      <rPr>
        <sz val="10"/>
        <color rgb="FF002D5B"/>
        <rFont val="Arial"/>
        <family val="2"/>
        <scheme val="minor"/>
      </rPr>
      <t>Postal code:</t>
    </r>
  </si>
  <si>
    <r>
      <rPr>
        <sz val="10"/>
        <color rgb="FFED1D24"/>
        <rFont val="Arial"/>
        <family val="2"/>
        <scheme val="minor"/>
      </rPr>
      <t xml:space="preserve">* </t>
    </r>
    <r>
      <rPr>
        <sz val="10"/>
        <color rgb="FF002D5B"/>
        <rFont val="Arial"/>
        <family val="2"/>
        <scheme val="minor"/>
      </rPr>
      <t xml:space="preserve">Postal code: </t>
    </r>
  </si>
  <si>
    <t>Section 5 – Declaration of interest</t>
  </si>
  <si>
    <t xml:space="preserve">The participant hereby wishes to advise Énergir of his/her intention to participate in the New Efficient Construction Grant covering the facilities at the address indicated above. The participant understands that, in order to benefit from this Grant, the energy simulation and the review report must respect the eligibility criteria and all the terms and conditions of the Grant, as described in the Participant’s Guide. </t>
  </si>
  <si>
    <t xml:space="preserve">The participant acknowledges having noted the eligibility criteria and all the terms and conditions, as described in the Participant’s Guide, and confirms his/her respect of those terms and conditions. </t>
  </si>
  <si>
    <t>The participant declares that the information provided in all the documents submitted in connection with his/her participation in this program is accurate and complete. The participant acknowledges that any false declaration may lead to the full repayment of the financial assistance awarded by Énergir</t>
  </si>
  <si>
    <r>
      <rPr>
        <sz val="10"/>
        <color rgb="FFED1D24"/>
        <rFont val="Arial"/>
        <family val="2"/>
        <scheme val="minor"/>
      </rPr>
      <t xml:space="preserve">* </t>
    </r>
    <r>
      <rPr>
        <sz val="10"/>
        <color rgb="FF002D5B"/>
        <rFont val="Arial"/>
        <family val="2"/>
        <scheme val="minor"/>
      </rPr>
      <t>Name of participant:</t>
    </r>
    <r>
      <rPr>
        <vertAlign val="superscript"/>
        <sz val="10"/>
        <color rgb="FF002D5B"/>
        <rFont val="Arial (Corps)"/>
      </rPr>
      <t>2</t>
    </r>
    <r>
      <rPr>
        <sz val="10"/>
        <color rgb="FF002D5B"/>
        <rFont val="Arial"/>
        <family val="2"/>
        <scheme val="minor"/>
      </rPr>
      <t xml:space="preserve">                                                         </t>
    </r>
  </si>
  <si>
    <r>
      <rPr>
        <sz val="10"/>
        <color rgb="FFED1D24"/>
        <rFont val="Arial"/>
        <family val="2"/>
        <scheme val="minor"/>
      </rPr>
      <t xml:space="preserve">* </t>
    </r>
    <r>
      <rPr>
        <sz val="10"/>
        <color rgb="FF002D5B"/>
        <rFont val="Arial"/>
        <family val="2"/>
        <scheme val="minor"/>
      </rPr>
      <t>Date:</t>
    </r>
  </si>
  <si>
    <t>(year-mm-dd)</t>
  </si>
  <si>
    <r>
      <rPr>
        <b/>
        <sz val="14"/>
        <color rgb="FF00B0F0"/>
        <rFont val="Arial"/>
        <family val="2"/>
        <scheme val="minor"/>
      </rPr>
      <t xml:space="preserve">Send this form in Excel format to: </t>
    </r>
    <r>
      <rPr>
        <b/>
        <u/>
        <sz val="14"/>
        <color rgb="FF00B0F0"/>
        <rFont val="Arial"/>
        <family val="2"/>
        <scheme val="minor"/>
      </rPr>
      <t>energyefficiency@energir.com</t>
    </r>
  </si>
  <si>
    <r>
      <rPr>
        <vertAlign val="superscript"/>
        <sz val="9"/>
        <color theme="1"/>
        <rFont val="Arial (Corps)"/>
      </rPr>
      <t>2</t>
    </r>
    <r>
      <rPr>
        <sz val="9"/>
        <color theme="1"/>
        <rFont val="Arial"/>
        <family val="2"/>
        <scheme val="minor"/>
      </rPr>
      <t xml:space="preserve">  This form should be sent by e-mail to Énergir by the participant or the participant/customer must be copied at the time it is sent. </t>
    </r>
  </si>
  <si>
    <t>Énergir reserves the right to modify or terminate the program at any time without prior notice. Énergir is not responsible for any lost e-mails. Énergir undertakes to process the requests it receives within what it believes to be a reasonable time.</t>
  </si>
  <si>
    <t>2. Declaration on Energy Simulation — PRELIMINARY</t>
  </si>
  <si>
    <t>PE235-XXXX</t>
  </si>
  <si>
    <r>
      <rPr>
        <sz val="10"/>
        <color rgb="FFED1D24"/>
        <rFont val="Arial"/>
        <family val="2"/>
        <scheme val="minor"/>
      </rPr>
      <t xml:space="preserve">* </t>
    </r>
    <r>
      <rPr>
        <sz val="10"/>
        <rFont val="Arial"/>
        <family val="2"/>
        <scheme val="minor"/>
      </rPr>
      <t>S</t>
    </r>
    <r>
      <rPr>
        <sz val="10"/>
        <color rgb="FF002D5B"/>
        <rFont val="Arial"/>
        <family val="2"/>
        <scheme val="minor"/>
      </rPr>
      <t>imulation software used:</t>
    </r>
  </si>
  <si>
    <t xml:space="preserve">Version: </t>
  </si>
  <si>
    <r>
      <t>*</t>
    </r>
    <r>
      <rPr>
        <sz val="10"/>
        <color theme="1"/>
        <rFont val="Arial"/>
        <family val="2"/>
        <scheme val="minor"/>
      </rPr>
      <t xml:space="preserve"> Reference used:  </t>
    </r>
    <r>
      <rPr>
        <sz val="10"/>
        <color rgb="FFED1D24"/>
        <rFont val="Arial"/>
        <family val="2"/>
        <scheme val="minor"/>
      </rPr>
      <t xml:space="preserve">   </t>
    </r>
  </si>
  <si>
    <t xml:space="preserve">Identification of professional who carried out the energy simulation </t>
  </si>
  <si>
    <r>
      <rPr>
        <sz val="10"/>
        <color rgb="FF002D5B"/>
        <rFont val="Arial"/>
        <family val="2"/>
        <scheme val="minor"/>
      </rPr>
      <t>Please update the information under Tab 1</t>
    </r>
    <r>
      <rPr>
        <i/>
        <sz val="10"/>
        <color rgb="FF002D5B"/>
        <rFont val="Arial"/>
        <family val="2"/>
        <scheme val="minor"/>
      </rPr>
      <t xml:space="preserve"> — Declaration of Interest, Section 2, if appropriate</t>
    </r>
  </si>
  <si>
    <t xml:space="preserve">Name of person:                                                        </t>
  </si>
  <si>
    <t>Title:</t>
  </si>
  <si>
    <t xml:space="preserve">Telephone:                                                             </t>
  </si>
  <si>
    <t>E-mail:</t>
  </si>
  <si>
    <t>Name of company:</t>
  </si>
  <si>
    <t>Address:</t>
  </si>
  <si>
    <t>Municipality:</t>
  </si>
  <si>
    <t>Postal code:</t>
  </si>
  <si>
    <t>Section 2 – Information about the project</t>
  </si>
  <si>
    <r>
      <rPr>
        <sz val="10"/>
        <color rgb="FFED1D24"/>
        <rFont val="Arial"/>
        <family val="2"/>
        <scheme val="minor"/>
      </rPr>
      <t xml:space="preserve">* </t>
    </r>
    <r>
      <rPr>
        <sz val="10"/>
        <color rgb="FF002D5B"/>
        <rFont val="Arial"/>
        <family val="2"/>
        <scheme val="minor"/>
      </rPr>
      <t>Surface area of building (m²):</t>
    </r>
  </si>
  <si>
    <r>
      <rPr>
        <sz val="10"/>
        <color rgb="FFED1D24"/>
        <rFont val="Arial"/>
        <family val="2"/>
        <scheme val="minor"/>
      </rPr>
      <t xml:space="preserve">* </t>
    </r>
    <r>
      <rPr>
        <sz val="10"/>
        <color rgb="FF002D5B"/>
        <rFont val="Arial"/>
        <family val="2"/>
        <scheme val="minor"/>
      </rPr>
      <t>Surface area of heated space (m²):</t>
    </r>
  </si>
  <si>
    <r>
      <rPr>
        <sz val="10"/>
        <color rgb="FFFF0000"/>
        <rFont val="Arial"/>
        <family val="2"/>
        <scheme val="minor"/>
      </rPr>
      <t>*</t>
    </r>
    <r>
      <rPr>
        <sz val="10"/>
        <color rgb="FF002D5B"/>
        <rFont val="Arial"/>
        <family val="2"/>
        <scheme val="minor"/>
      </rPr>
      <t xml:space="preserve"> Description of use(s) of the building (e.g., commercial, residential, etc.):</t>
    </r>
  </si>
  <si>
    <t>Type of use</t>
  </si>
  <si>
    <t>Surface area (m²)</t>
  </si>
  <si>
    <r>
      <rPr>
        <sz val="10"/>
        <color rgb="FFED1D24"/>
        <rFont val="Arial"/>
        <family val="2"/>
        <scheme val="minor"/>
      </rPr>
      <t xml:space="preserve">* </t>
    </r>
    <r>
      <rPr>
        <sz val="10"/>
        <color rgb="FF002D5B"/>
        <rFont val="Arial"/>
        <family val="2"/>
        <scheme val="minor"/>
      </rPr>
      <t>Date of construction permit:</t>
    </r>
  </si>
  <si>
    <r>
      <rPr>
        <sz val="10"/>
        <color rgb="FFED1D24"/>
        <rFont val="Arial"/>
        <family val="2"/>
        <scheme val="minor"/>
      </rPr>
      <t xml:space="preserve">* </t>
    </r>
    <r>
      <rPr>
        <sz val="10"/>
        <color theme="1"/>
        <rFont val="Arial (Corps)"/>
      </rPr>
      <t>Date (approx.) the building comes into use:</t>
    </r>
  </si>
  <si>
    <r>
      <rPr>
        <sz val="10"/>
        <color rgb="FFED1D24"/>
        <rFont val="Arial"/>
        <family val="2"/>
        <scheme val="minor"/>
      </rPr>
      <t xml:space="preserve">* </t>
    </r>
    <r>
      <rPr>
        <sz val="10"/>
        <color rgb="FF002D5B"/>
        <rFont val="Arial"/>
        <family val="2"/>
        <scheme val="minor"/>
      </rPr>
      <t>Total estimated cost of project before taxes ($):</t>
    </r>
  </si>
  <si>
    <t xml:space="preserve">  Breakdown of estimated total cost:</t>
  </si>
  <si>
    <t>Electrical:</t>
  </si>
  <si>
    <t>% of total</t>
  </si>
  <si>
    <t>Mechanical:</t>
  </si>
  <si>
    <t xml:space="preserve">Civil &amp; other: </t>
  </si>
  <si>
    <t>Total</t>
  </si>
  <si>
    <t>%</t>
  </si>
  <si>
    <t>Total estimated cost of integrated design process, if used ($):</t>
  </si>
  <si>
    <t>Estimate of maximum possible financial assistance based on eligible costs:</t>
  </si>
  <si>
    <t>$</t>
  </si>
  <si>
    <t>Section 3 – Information about equipment eligible for financial assistance from Énergir</t>
  </si>
  <si>
    <r>
      <rPr>
        <sz val="10"/>
        <color rgb="FFFF0000"/>
        <rFont val="Arial"/>
        <family val="2"/>
        <scheme val="minor"/>
      </rPr>
      <t>*</t>
    </r>
    <r>
      <rPr>
        <sz val="10"/>
        <color rgb="FF002D5B"/>
        <rFont val="Arial"/>
        <family val="2"/>
        <scheme val="minor"/>
      </rPr>
      <t xml:space="preserve"> Complete the following tables by listing the equipment that will be installed in the building and that are eligible for financial assistance from the Énergir grant for efficient appliances.
The estimated savings from this equipment will be deducted from the project's total natural gas savings since it is already covered by the Énergir grant for efficient appliances.</t>
    </r>
  </si>
  <si>
    <t>Type of equipment 1:</t>
  </si>
  <si>
    <t>&lt;Select&gt;</t>
  </si>
  <si>
    <t>Manufacturer</t>
  </si>
  <si>
    <t>Brand</t>
  </si>
  <si>
    <t>Quantity of equipment in use:</t>
  </si>
  <si>
    <t>Modèle</t>
  </si>
  <si>
    <t>Quantity of redundant equipment:</t>
  </si>
  <si>
    <t>Type of equipment 2:</t>
  </si>
  <si>
    <t>Manufacturier</t>
  </si>
  <si>
    <t>Marque</t>
  </si>
  <si>
    <t>Section 4 – Information on the project's energy consumption</t>
  </si>
  <si>
    <t>Description of consumption of reference building and proposed building</t>
  </si>
  <si>
    <t>Reference building</t>
  </si>
  <si>
    <t>Proposed building</t>
  </si>
  <si>
    <t>Electricity (MJ)</t>
  </si>
  <si>
    <t>Natural gas (MJ)</t>
  </si>
  <si>
    <t>Lighting</t>
  </si>
  <si>
    <t>Various equipment</t>
  </si>
  <si>
    <t>Space heating</t>
  </si>
  <si>
    <t>Air conditioning</t>
  </si>
  <si>
    <t xml:space="preserve">Pumps &amp; other </t>
  </si>
  <si>
    <t>Ventilation</t>
  </si>
  <si>
    <t>Domestic hot water</t>
  </si>
  <si>
    <t>Total (MJ)</t>
  </si>
  <si>
    <t>Total natural gas (m³)</t>
  </si>
  <si>
    <t>-</t>
  </si>
  <si>
    <t>Section 5 – Estimate of  amount of possible financial assistance for energy savings</t>
  </si>
  <si>
    <t>Estimated natural gas savings - proposed building (m³) (Section 4):</t>
  </si>
  <si>
    <t>Estimated natural gas savings from equipment eligible for financial assistance from Énergir (m³)(Section 3):</t>
  </si>
  <si>
    <t>Eligible savings under New Efficient Construction Grant (m³):</t>
  </si>
  <si>
    <t xml:space="preserve"> =</t>
  </si>
  <si>
    <t>Estimate of maximum possible financial assistance for energy savings ($):</t>
  </si>
  <si>
    <t>Estimate of maximum possible financial assistance for carrying out energy simulations ($):</t>
  </si>
  <si>
    <t>Section 7 – Certification of results</t>
  </si>
  <si>
    <r>
      <rPr>
        <sz val="10"/>
        <color rgb="FFED1D24"/>
        <rFont val="Arial"/>
        <family val="2"/>
        <scheme val="minor"/>
      </rPr>
      <t xml:space="preserve">* </t>
    </r>
    <r>
      <rPr>
        <sz val="10"/>
        <color rgb="FF002D5B"/>
        <rFont val="Arial"/>
        <family val="2"/>
        <scheme val="minor"/>
      </rPr>
      <t>Name of simulator:</t>
    </r>
    <r>
      <rPr>
        <vertAlign val="superscript"/>
        <sz val="10"/>
        <color rgb="FF002D5B"/>
        <rFont val="Arial (Corps)"/>
      </rPr>
      <t>1</t>
    </r>
    <r>
      <rPr>
        <sz val="10"/>
        <color rgb="FF002D5B"/>
        <rFont val="Arial"/>
        <family val="2"/>
        <scheme val="minor"/>
      </rPr>
      <t xml:space="preserve">                                                         </t>
    </r>
  </si>
  <si>
    <r>
      <rPr>
        <sz val="10"/>
        <color rgb="FFFF0000"/>
        <rFont val="Arial"/>
        <family val="2"/>
        <scheme val="minor"/>
      </rPr>
      <t>*</t>
    </r>
    <r>
      <rPr>
        <sz val="10"/>
        <color theme="1"/>
        <rFont val="Arial"/>
        <family val="2"/>
        <scheme val="minor"/>
      </rPr>
      <t xml:space="preserve"> OIQ no.:</t>
    </r>
  </si>
  <si>
    <r>
      <t xml:space="preserve">Send this form in Excel format to: </t>
    </r>
    <r>
      <rPr>
        <b/>
        <u/>
        <sz val="14"/>
        <color rgb="FF00B0F0"/>
        <rFont val="Arial (Corps)"/>
      </rPr>
      <t>energyefficiency@energir.com</t>
    </r>
  </si>
  <si>
    <r>
      <rPr>
        <vertAlign val="superscript"/>
        <sz val="10"/>
        <color theme="1"/>
        <rFont val="Arial (Corps)"/>
      </rPr>
      <t>1</t>
    </r>
    <r>
      <rPr>
        <sz val="10"/>
        <color theme="1"/>
        <rFont val="Arial"/>
        <family val="2"/>
        <scheme val="minor"/>
      </rPr>
      <t xml:space="preserve"> This form should be sent by e-mail to Énergir by the participant or the participant/customer must be copied at the time it is sent. </t>
    </r>
  </si>
  <si>
    <t>3. Declaration on Energy Simulation — FINAL</t>
  </si>
  <si>
    <r>
      <rPr>
        <sz val="10"/>
        <color rgb="FFED1D24"/>
        <rFont val="Arial"/>
        <family val="2"/>
        <scheme val="minor"/>
      </rPr>
      <t xml:space="preserve">* </t>
    </r>
    <r>
      <rPr>
        <sz val="10"/>
        <color rgb="FF002D5B"/>
        <rFont val="Arial"/>
        <family val="2"/>
        <scheme val="minor"/>
      </rPr>
      <t>Simulation software used:</t>
    </r>
  </si>
  <si>
    <r>
      <t>*</t>
    </r>
    <r>
      <rPr>
        <sz val="10"/>
        <color theme="1"/>
        <rFont val="Arial"/>
        <family val="2"/>
        <scheme val="minor"/>
      </rPr>
      <t xml:space="preserve"> Reference used:</t>
    </r>
  </si>
  <si>
    <t>Identification of professional who carried out the energy simulation</t>
  </si>
  <si>
    <r>
      <t xml:space="preserve">Please update the information under Tab 1 — </t>
    </r>
    <r>
      <rPr>
        <i/>
        <sz val="10"/>
        <color rgb="FF002D5B"/>
        <rFont val="Arial"/>
        <family val="2"/>
        <scheme val="minor"/>
      </rPr>
      <t>Declaration of Interest, Section 2,</t>
    </r>
    <r>
      <rPr>
        <sz val="10"/>
        <color rgb="FF002D5B"/>
        <rFont val="Arial"/>
        <family val="2"/>
        <scheme val="minor"/>
      </rPr>
      <t xml:space="preserve"> if appropriate</t>
    </r>
  </si>
  <si>
    <r>
      <t xml:space="preserve">* </t>
    </r>
    <r>
      <rPr>
        <sz val="10"/>
        <color theme="1"/>
        <rFont val="Arial (Corps)"/>
      </rPr>
      <t>Date (approx.) the building comes into use:</t>
    </r>
  </si>
  <si>
    <t xml:space="preserve">Proof of the cost of the project (bills or other documents that can support the total estimated cost of the project) is included in the final documentation provided. 
</t>
  </si>
  <si>
    <r>
      <rPr>
        <sz val="10"/>
        <color rgb="FFED1D24"/>
        <rFont val="Arial"/>
        <family val="2"/>
        <scheme val="minor"/>
      </rPr>
      <t xml:space="preserve">  </t>
    </r>
    <r>
      <rPr>
        <sz val="10"/>
        <color rgb="FF002D5B"/>
        <rFont val="Arial"/>
        <family val="2"/>
        <scheme val="minor"/>
      </rPr>
      <t>Total estimated cost of project before taxes ($):</t>
    </r>
  </si>
  <si>
    <t>If appropriate, proof or other documents that can support the cost of the fees related to the integrated design phases, such as concept designs, multidisciplinary design team meetings, and follow-up, are included in the final documentation provided.</t>
  </si>
  <si>
    <t xml:space="preserve">Estimate of maximum possible financial assistance based on eligible costs: </t>
  </si>
  <si>
    <t>Type of equipment 3:</t>
  </si>
  <si>
    <t>Type of equipment 4:</t>
  </si>
  <si>
    <t>Type of equipment 5:</t>
  </si>
  <si>
    <t>Type of equipment 6:</t>
  </si>
  <si>
    <r>
      <rPr>
        <sz val="10"/>
        <color rgb="FFED1D24"/>
        <rFont val="Arial"/>
        <family val="2"/>
        <scheme val="minor"/>
      </rPr>
      <t xml:space="preserve">* </t>
    </r>
    <r>
      <rPr>
        <sz val="10"/>
        <color rgb="FF002D5B"/>
        <rFont val="Arial"/>
        <family val="2"/>
        <scheme val="minor"/>
      </rPr>
      <t>Name of simluator:</t>
    </r>
    <r>
      <rPr>
        <vertAlign val="superscript"/>
        <sz val="10"/>
        <color rgb="FF002D5B"/>
        <rFont val="Arial (Corps)"/>
      </rPr>
      <t>1</t>
    </r>
    <r>
      <rPr>
        <sz val="10"/>
        <color rgb="FF002D5B"/>
        <rFont val="Arial"/>
        <family val="2"/>
        <scheme val="minor"/>
      </rPr>
      <t xml:space="preserve">                                                        </t>
    </r>
  </si>
  <si>
    <r>
      <rPr>
        <sz val="10"/>
        <color rgb="FFFF0000"/>
        <rFont val="Arial"/>
        <family val="2"/>
        <scheme val="minor"/>
      </rPr>
      <t>*</t>
    </r>
    <r>
      <rPr>
        <sz val="10"/>
        <color theme="1"/>
        <rFont val="Arial"/>
        <family val="2"/>
        <scheme val="minor"/>
      </rPr>
      <t xml:space="preserve"> OIQ  no.:</t>
    </r>
  </si>
  <si>
    <r>
      <rPr>
        <vertAlign val="superscript"/>
        <sz val="10"/>
        <color theme="1"/>
        <rFont val="Arial (Corps)"/>
      </rPr>
      <t>1</t>
    </r>
    <r>
      <rPr>
        <sz val="10"/>
        <color theme="1"/>
        <rFont val="Arial"/>
        <family val="2"/>
        <scheme val="minor"/>
      </rPr>
      <t xml:space="preserve"> When this form is sent to Énergir, a copy of the e-mail must be sent to the simulator. </t>
    </r>
  </si>
  <si>
    <r>
      <t xml:space="preserve">Please complete Tab </t>
    </r>
    <r>
      <rPr>
        <b/>
        <i/>
        <sz val="10"/>
        <color theme="1"/>
        <rFont val="Arial"/>
        <family val="2"/>
        <scheme val="minor"/>
      </rPr>
      <t xml:space="preserve">4 — Request for Payment </t>
    </r>
    <r>
      <rPr>
        <b/>
        <sz val="10"/>
        <color theme="1"/>
        <rFont val="Arial"/>
        <family val="2"/>
        <scheme val="minor"/>
      </rPr>
      <t>before sending this form to Énergir.</t>
    </r>
  </si>
  <si>
    <t>4. Request for Payment of Financial Assistance</t>
  </si>
  <si>
    <t xml:space="preserve">New Efficient Construction </t>
  </si>
  <si>
    <t>Section 1 – Information about the new building</t>
  </si>
  <si>
    <r>
      <t xml:space="preserve">Please update the information under Tab 1 - </t>
    </r>
    <r>
      <rPr>
        <i/>
        <sz val="10"/>
        <color rgb="FF002D5B"/>
        <rFont val="Arial"/>
        <family val="2"/>
        <scheme val="minor"/>
      </rPr>
      <t>Declaration of Interest, Section 3</t>
    </r>
    <r>
      <rPr>
        <sz val="10"/>
        <color rgb="FF002D5B"/>
        <rFont val="Arial"/>
        <family val="2"/>
        <scheme val="minor"/>
      </rPr>
      <t>, if appropriate</t>
    </r>
  </si>
  <si>
    <t xml:space="preserve">Project No.: </t>
  </si>
  <si>
    <t>Name of project/commercial building:</t>
  </si>
  <si>
    <t>Énergir account no.:</t>
  </si>
  <si>
    <t>Address of new building covered by the project:</t>
  </si>
  <si>
    <t>Section 2 – Information on financial assistance from other sources</t>
  </si>
  <si>
    <t xml:space="preserve">The participant hereby declares all financial assistance received or expected to be received from other organizations for implementing these measures: </t>
  </si>
  <si>
    <t>Name of organization</t>
  </si>
  <si>
    <t xml:space="preserve">Name of program   </t>
  </si>
  <si>
    <t>Amount received to date before taxes  ($)</t>
  </si>
  <si>
    <t>Total amount to be received before taxes ($)</t>
  </si>
  <si>
    <t xml:space="preserve">The participant agrees that Énergir may share information with other organizations. The participant also agrees that Énergir may revise the amount of financial assistance awarded to take other financial assistance into account. </t>
  </si>
  <si>
    <t>Section 3 – Information on financial assistance from other sources</t>
  </si>
  <si>
    <t xml:space="preserve">The amounts shown in this section are for information only and have been calculated based on information supplied. Énergir will confirm the exact amount to the participant after analyzing the file. The participant may then submit a bill to Énergir for the amount of financial assistance to be paid. </t>
  </si>
  <si>
    <t>Estimate of possible financial assistance for energy savings ($):</t>
  </si>
  <si>
    <t>Estimate of possible financial assistance for having carried out an energy simulation ($):    +</t>
  </si>
  <si>
    <t>Estimate of total possible financial assistance for the project ($):</t>
  </si>
  <si>
    <t>Section 4 – Declaration by participant</t>
  </si>
  <si>
    <t xml:space="preserve">The participant hereby declares being the duly authorized representative of: </t>
  </si>
  <si>
    <t>Name of company</t>
  </si>
  <si>
    <t xml:space="preserve">The participant declares that the new building described above has now been constructed and that it meets the laws, regulations and requirements in effect. The participant agrees, at the request of Énergir, to give access to the building to a duly authorized representative of Énergir in order to verify that the building meets the criteria of this grant, even if the financial assistance has already been paid.  </t>
  </si>
  <si>
    <t>The participant declares that the information provided in all the documents submitted as part of his/her participation in this program is accurate and complete.  The participant acknowledges that any false declaration may lead to the full repayment of the financial assistance awarded by Énergir.</t>
  </si>
  <si>
    <r>
      <rPr>
        <sz val="10"/>
        <color rgb="FFED1D24"/>
        <rFont val="Arial"/>
        <family val="2"/>
        <scheme val="minor"/>
      </rPr>
      <t xml:space="preserve">* </t>
    </r>
    <r>
      <rPr>
        <sz val="10"/>
        <color rgb="FF002D5B"/>
        <rFont val="Arial"/>
        <family val="2"/>
        <scheme val="minor"/>
      </rPr>
      <t>Name of participant:</t>
    </r>
    <r>
      <rPr>
        <vertAlign val="superscript"/>
        <sz val="10"/>
        <color rgb="FF002D5B"/>
        <rFont val="Arial (Corps)"/>
      </rPr>
      <t>1</t>
    </r>
    <r>
      <rPr>
        <sz val="10"/>
        <color rgb="FF002D5B"/>
        <rFont val="Arial"/>
        <family val="2"/>
        <scheme val="minor"/>
      </rPr>
      <t xml:space="preserve">                                                         </t>
    </r>
  </si>
  <si>
    <r>
      <rPr>
        <sz val="10"/>
        <color rgb="FFED1D24"/>
        <rFont val="Arial"/>
        <family val="2"/>
        <scheme val="minor"/>
      </rPr>
      <t xml:space="preserve">* </t>
    </r>
    <r>
      <rPr>
        <sz val="10"/>
        <color rgb="FF002D5B"/>
        <rFont val="Arial"/>
        <family val="2"/>
        <scheme val="minor"/>
      </rPr>
      <t>Date :</t>
    </r>
  </si>
  <si>
    <t>(yyyy-mm--dd)</t>
  </si>
  <si>
    <r>
      <rPr>
        <vertAlign val="superscript"/>
        <sz val="9"/>
        <color theme="1"/>
        <rFont val="Arial (Corps)"/>
      </rPr>
      <t>1</t>
    </r>
    <r>
      <rPr>
        <sz val="9"/>
        <color theme="1"/>
        <rFont val="Arial"/>
        <family val="2"/>
        <scheme val="minor"/>
      </rPr>
      <t xml:space="preserve"> This form should be sent by e-mail to Énergir by the participant or the participant/customer must be copied at the time it is sent. The simulator must also be copied when itis sent.</t>
    </r>
  </si>
  <si>
    <t>BILL</t>
  </si>
  <si>
    <t>Bill no.</t>
  </si>
  <si>
    <t>Sender's contact details</t>
  </si>
  <si>
    <t>Date:</t>
  </si>
  <si>
    <t>Tel:</t>
  </si>
  <si>
    <t>Fax:</t>
  </si>
  <si>
    <t>Billed to:</t>
  </si>
  <si>
    <t>Énergir</t>
  </si>
  <si>
    <t>1717 du Havre</t>
  </si>
  <si>
    <t>Montréal, Québec</t>
  </si>
  <si>
    <t>H2K 2X3</t>
  </si>
  <si>
    <t>Request for financial assistance</t>
  </si>
  <si>
    <t>for grant:</t>
  </si>
  <si>
    <t>Description</t>
  </si>
  <si>
    <t>Amount</t>
  </si>
  <si>
    <t>PE file:</t>
  </si>
  <si>
    <t>Work carried out at:</t>
  </si>
  <si>
    <t>Description of work:</t>
  </si>
  <si>
    <t>Sub-total</t>
  </si>
  <si>
    <t>GST registration no.:</t>
  </si>
  <si>
    <t>TPS</t>
  </si>
  <si>
    <t>QST registration no.:</t>
  </si>
  <si>
    <t>TVQ</t>
  </si>
  <si>
    <t>Total taxes</t>
  </si>
  <si>
    <t>TOTAL</t>
  </si>
  <si>
    <t>No de dossier:</t>
  </si>
  <si>
    <r>
      <t xml:space="preserve">Révision calculateur: </t>
    </r>
    <r>
      <rPr>
        <sz val="8"/>
        <color theme="9"/>
        <rFont val="Arial"/>
        <family val="2"/>
        <scheme val="minor"/>
      </rPr>
      <t>2021-07-23</t>
    </r>
  </si>
  <si>
    <t>CALCULATEUR INCOMPLET</t>
  </si>
  <si>
    <t>Datech</t>
  </si>
  <si>
    <t>Participant</t>
  </si>
  <si>
    <t>Norme simulation</t>
  </si>
  <si>
    <t>CNÉB 2015-Qc</t>
  </si>
  <si>
    <t>Date d'ouverture (aaaa-mm-jj):</t>
  </si>
  <si>
    <t>(avant 1er janvier 2022: Tout sauf CNÉB 2015-Qc; après 1er janvier 2022;CNÉB 2015-Qc)</t>
  </si>
  <si>
    <t>Montant sub maximal</t>
  </si>
  <si>
    <t>(avant 1er janvier 2022: 275 000$; après 1er janvier 2022;325 000$)</t>
  </si>
  <si>
    <t>Subvention ($/m³)</t>
  </si>
  <si>
    <t>(avant 1er janvier 2022: 1,50$; après 1er janvier 2022;5$)</t>
  </si>
  <si>
    <t>Courverture max. des surcoûts</t>
  </si>
  <si>
    <t>Courverture max. conception intégrée</t>
  </si>
  <si>
    <t>(avant 1er janvier 2022: 0%; après 1er janvier 2022;75%)</t>
  </si>
  <si>
    <t>Pourcentage de surcoût du coût du projet</t>
  </si>
  <si>
    <t>(avant 15 juillet 2019; 100%, après  15 juillet 2019; 5%, après 1er janvier 2022;8%)</t>
  </si>
  <si>
    <t>Montant sub simulation maximal</t>
  </si>
  <si>
    <t>(avant 4 novembre 2020; 5 000$, après  4  novembre 2020; 15 000$)</t>
  </si>
  <si>
    <t>Couverture max. simulation:</t>
  </si>
  <si>
    <t>(avant 4 novembre 2020; 100%, après  4  novembre 2020; 75%)</t>
  </si>
  <si>
    <t>DOCUMENTS REQUIS</t>
  </si>
  <si>
    <t>Guide de documentation:</t>
  </si>
  <si>
    <t>Documents</t>
  </si>
  <si>
    <t>Document reçu? "Ok" ou commentaire:</t>
  </si>
  <si>
    <t>Liste de fichiers soumis</t>
  </si>
  <si>
    <t>Rapport de simulation</t>
  </si>
  <si>
    <t>Diagramme de zonage mécanique</t>
  </si>
  <si>
    <t>Plans et devis d'architecture</t>
  </si>
  <si>
    <t>Plans et devis de mécanique</t>
  </si>
  <si>
    <t>Plans et devis d'électricité</t>
  </si>
  <si>
    <t>Plans et séquences de contrôle</t>
  </si>
  <si>
    <t>Spécifications/fiches techniques/dessins d'atelier</t>
  </si>
  <si>
    <t>Fichiers de simulation : proposé et référence</t>
  </si>
  <si>
    <t>Fichiers de calculs complémentaires</t>
  </si>
  <si>
    <t>Offre de service pour la simulation énergétique</t>
  </si>
  <si>
    <t>Preuve de coût du projet</t>
  </si>
  <si>
    <t>Formulaires Énergir (II final et III)</t>
  </si>
  <si>
    <t>Rapport de révision de la simulation</t>
  </si>
  <si>
    <t>AUTRES SUBVENTIONS</t>
  </si>
  <si>
    <t>Nom de l'organisme</t>
  </si>
  <si>
    <t>Nom du programme</t>
  </si>
  <si>
    <t>Montant reçu à ce jour</t>
  </si>
  <si>
    <t>Montant à recevoir</t>
  </si>
  <si>
    <t>Montant total prévu</t>
  </si>
  <si>
    <t>COÛTS DU PROJET (FII)</t>
  </si>
  <si>
    <t>Montants</t>
  </si>
  <si>
    <t>Pourcentages</t>
  </si>
  <si>
    <t>Formulaire IIIa</t>
  </si>
  <si>
    <t>Coût total estimé du projet</t>
  </si>
  <si>
    <t>Surcoûts estimés</t>
  </si>
  <si>
    <t>Coût total estimé conception intégré</t>
  </si>
  <si>
    <t>Subvention maximale - surcoût</t>
  </si>
  <si>
    <t>m²</t>
  </si>
  <si>
    <t>pi²</t>
  </si>
  <si>
    <t>FIIIa brute (m²)</t>
  </si>
  <si>
    <t>FIIIa nette (m²)</t>
  </si>
  <si>
    <t>Superficie de bâtiment brute</t>
  </si>
  <si>
    <t>APPAREILS SUBVENTIONNÉS (FII)</t>
  </si>
  <si>
    <t>Facteur qté usage</t>
  </si>
  <si>
    <t>TEMPORAIRE pour validation</t>
  </si>
  <si>
    <t>Tableau des facteurs d'économies par appareil ou capacité et calcul des économies totales.</t>
  </si>
  <si>
    <t>&lt;sélectionner&gt;</t>
  </si>
  <si>
    <t>Puissance nominale par équipement (BTU/h) :</t>
  </si>
  <si>
    <t>Volet</t>
  </si>
  <si>
    <t xml:space="preserve"> </t>
  </si>
  <si>
    <t>Facteur</t>
  </si>
  <si>
    <t>Par appareil</t>
  </si>
  <si>
    <t>Somme des valeurs totales (du tableau suivant)</t>
  </si>
  <si>
    <t>Économies (m³)</t>
  </si>
  <si>
    <t>Subvention Énergir</t>
  </si>
  <si>
    <t>Subvention reçue ($)</t>
  </si>
  <si>
    <t>Intermediate boilers 85% &gt;300,000 BTU/h &amp; &lt;2,500,000 BTU/h</t>
  </si>
  <si>
    <t>PE 202</t>
  </si>
  <si>
    <t>m³/btu</t>
  </si>
  <si>
    <t>Intermediate boilers 85% &gt;2,500 000 BTU/h &amp; &lt;5,000,000 BTU/h</t>
  </si>
  <si>
    <t>High efficiency boilers 90% &gt;300,000 BTU/h &amp; &lt;2,500,000 BTU/h</t>
  </si>
  <si>
    <t>PE 210</t>
  </si>
  <si>
    <t>High efficiency boilers 90% &gt;2,500,000 BTU/h &amp; &lt;5,000,000 BTU/h</t>
  </si>
  <si>
    <t>Puissance nominale par équipement (BTU/h)</t>
  </si>
  <si>
    <t>Natural gas infrared</t>
  </si>
  <si>
    <t>PE 215</t>
  </si>
  <si>
    <t>PE224</t>
  </si>
  <si>
    <t>Débit évacué par équipement (PCM) :</t>
  </si>
  <si>
    <t>m³/PCM</t>
  </si>
  <si>
    <t>Condensing heater</t>
  </si>
  <si>
    <t>PE225</t>
  </si>
  <si>
    <t>m³</t>
  </si>
  <si>
    <t>Solar preheating</t>
  </si>
  <si>
    <t>PE234</t>
  </si>
  <si>
    <t>Énonomies annuelles de gaz naturel (m³) :</t>
  </si>
  <si>
    <t>Total des autres suventions Énergir reçues :</t>
  </si>
  <si>
    <t>Suvention équivalente (PE235) perdue :</t>
  </si>
  <si>
    <t>Sommaire des équipements du formulaire II</t>
  </si>
  <si>
    <t>Quantité d'équipement en usage:</t>
  </si>
  <si>
    <t>Quantité d'équipement en redondance:</t>
  </si>
  <si>
    <t>Unité de la valeur</t>
  </si>
  <si>
    <t>Valeur (capacité, pcm, économies)</t>
  </si>
  <si>
    <t>Valeur x qté en usage</t>
  </si>
  <si>
    <t>DÉCLARATION DE SIMULATION (Révision de la simulation)</t>
  </si>
  <si>
    <t>Tableau 5 -Simulation révisée</t>
  </si>
  <si>
    <t>BÂTIMENT DE RÉFÉRENCE</t>
  </si>
  <si>
    <t>BÂTIMENT PROPOSÉ</t>
  </si>
  <si>
    <t>TYPE D'USAGE</t>
  </si>
  <si>
    <t>Forme d'énergie</t>
  </si>
  <si>
    <t>% restant</t>
  </si>
  <si>
    <t>Économies brutes</t>
  </si>
  <si>
    <t>Élec (MJ)</t>
  </si>
  <si>
    <t>Gaz (MJ)</t>
  </si>
  <si>
    <t>(m³ économisé)</t>
  </si>
  <si>
    <t>Éclairage</t>
  </si>
  <si>
    <t>Équipement divers</t>
  </si>
  <si>
    <t>Chauffage de l'espace</t>
  </si>
  <si>
    <t>Climatisation</t>
  </si>
  <si>
    <t>Rejet de chaleur</t>
  </si>
  <si>
    <t>Pompes et divers</t>
  </si>
  <si>
    <t>Eau chaude domestique</t>
  </si>
  <si>
    <t>Total (m³)</t>
  </si>
  <si>
    <t>Tableau 6 - Bilan de conversion d'énergie</t>
  </si>
  <si>
    <t>Électricité(MJ)</t>
  </si>
  <si>
    <t>Gaz équivalent (m³)</t>
  </si>
  <si>
    <t>THERMOPOMPES</t>
  </si>
  <si>
    <t>Tableau 2 - Résultats après révision</t>
  </si>
  <si>
    <t>Total (MJ/m²)</t>
  </si>
  <si>
    <t>Proposé</t>
  </si>
  <si>
    <t>Référence</t>
  </si>
  <si>
    <t>Économie</t>
  </si>
  <si>
    <t>Superficie du bâtiment</t>
  </si>
  <si>
    <t>Conversion MJ/m³</t>
  </si>
  <si>
    <t>Économies d'énergie globales</t>
  </si>
  <si>
    <t>Économies de gaz naturel</t>
  </si>
  <si>
    <t>Économies de gaz naturel admissible*</t>
  </si>
  <si>
    <t>L'économie de gaz naturel tient compte des réductions liées à la converstion d'énergie.</t>
  </si>
  <si>
    <t>Tableau 7 - Résumé</t>
  </si>
  <si>
    <t>m³ conversion</t>
  </si>
  <si>
    <t>Économies finales</t>
  </si>
  <si>
    <t>Bâtiment institutionnel?</t>
  </si>
  <si>
    <t>(avant 1er janvier 2022: 10%ASHRAE 90,1/Insitutionnel 20% ASHRAE 90,1; après 1er janvier 2022;5% CNÉB 2015-Qc)</t>
  </si>
  <si>
    <t>FIIIa</t>
  </si>
  <si>
    <t>Coût de la simulation</t>
  </si>
  <si>
    <t>ÉQUIVALENCE ET CALCULS</t>
  </si>
  <si>
    <t>Source:  Lignes directrices pour l'adaptation du CNÉB 2011 – juin 2012 (NRCan)</t>
  </si>
  <si>
    <t>ASHRAE 90,1-2010</t>
  </si>
  <si>
    <t>ASHRAE 90,1-2007</t>
  </si>
  <si>
    <t>CNÉB 2011</t>
  </si>
  <si>
    <t>CMNÉB 1997</t>
  </si>
  <si>
    <t>Autre</t>
  </si>
  <si>
    <t>Facteurs d'ajustement de la référence</t>
  </si>
  <si>
    <t>Référence Rapport évaluation Janvier 2019 Econoler</t>
  </si>
  <si>
    <t>Facteur ajustement si projet avant 2019-07-15 (base ASHRAE-2007)</t>
  </si>
  <si>
    <r>
      <t>Doit être &gt;10% (ou &gt;20% pour institutionnel)</t>
    </r>
    <r>
      <rPr>
        <sz val="11"/>
        <color rgb="FFFF0000"/>
        <rFont val="Arial"/>
        <family val="2"/>
        <scheme val="minor"/>
      </rPr>
      <t xml:space="preserve"> </t>
    </r>
    <r>
      <rPr>
        <sz val="11"/>
        <color theme="9"/>
        <rFont val="Arial"/>
        <family val="2"/>
        <scheme val="minor"/>
      </rPr>
      <t>(5%CNÉB après 2022)</t>
    </r>
  </si>
  <si>
    <t>Conso de référence (gaz)</t>
  </si>
  <si>
    <t>Conso proposée (gaz)</t>
  </si>
  <si>
    <t>Économie global (gaz)</t>
  </si>
  <si>
    <t>Consommation minimal requise</t>
  </si>
  <si>
    <t>Doit être plus de 30% de la consommation de référence</t>
  </si>
  <si>
    <t>Économie de conversion</t>
  </si>
  <si>
    <t>Voir le rapport du réviseur de la simulation</t>
  </si>
  <si>
    <t>Économie d'appareil</t>
  </si>
  <si>
    <t>Voir le tableau des appareils</t>
  </si>
  <si>
    <t>Économie admissibles</t>
  </si>
  <si>
    <t>$/m³ économisé nets</t>
  </si>
  <si>
    <t>Subvention maximale (volet)</t>
  </si>
  <si>
    <t>Montant maximal du volet</t>
  </si>
  <si>
    <t>Subvention max (% du surcoût)</t>
  </si>
  <si>
    <t>Pourcentage du surcoût</t>
  </si>
  <si>
    <t>Subvention des économies</t>
  </si>
  <si>
    <t>Montant maximal</t>
  </si>
  <si>
    <t>Subventions reçues à ce jour</t>
  </si>
  <si>
    <t>Subvention des économies - reçu à ce jour</t>
  </si>
  <si>
    <t>Coûts de la simulation</t>
  </si>
  <si>
    <t>Sub max de la simulation (%)</t>
  </si>
  <si>
    <t>Sub max de la simulation (montant max)</t>
  </si>
  <si>
    <t>Subvention simulation</t>
  </si>
  <si>
    <t>Subvention totale</t>
  </si>
  <si>
    <t>SOMMAIRE FINAL</t>
  </si>
  <si>
    <t>CONSO DE RÉFÉRENCE</t>
  </si>
  <si>
    <t>COMMENTAIRES</t>
  </si>
  <si>
    <t>CONSO PROPOSÉE</t>
  </si>
  <si>
    <t>Économie globale</t>
  </si>
  <si>
    <t>ÉCONOMIES APPAREILS</t>
  </si>
  <si>
    <t>ÉCONOMIES DE CONVERSION</t>
  </si>
  <si>
    <t>ÉCONOMIES ADMISSIBLES</t>
  </si>
  <si>
    <t>Subvention Simulation</t>
  </si>
  <si>
    <t>Validation: % économies</t>
  </si>
  <si>
    <t>Validation: % gaz résiduel</t>
  </si>
  <si>
    <t>Pour client existant, doit être &gt;30% de l'historique compteur, pour un nouveau client doit assurer la rentabilité du branchement (OMA ou point mort)</t>
  </si>
  <si>
    <t>COMPLÉTÉ PAR:</t>
  </si>
  <si>
    <t>DATE:</t>
  </si>
  <si>
    <t>Liste 1</t>
  </si>
  <si>
    <t>Liste 2</t>
  </si>
  <si>
    <t>Oui</t>
  </si>
  <si>
    <t>Non</t>
  </si>
  <si>
    <t>Liste 3</t>
  </si>
  <si>
    <t>Subvention limitée par le montant maximal atteint du volet</t>
  </si>
  <si>
    <t>Subvention limitée par 75% du surcoût</t>
  </si>
  <si>
    <t>Subvention limitée par 75% du surcoût moins les subventions reçues</t>
  </si>
  <si>
    <t>Subvention limitée par les économies</t>
  </si>
  <si>
    <t>Subvention limitée par le montant de la simulation</t>
  </si>
  <si>
    <t>Erreur de formule</t>
  </si>
  <si>
    <t>SF MESURE RECOMMANDÉES</t>
  </si>
  <si>
    <t>SF SUBVENTIONS</t>
  </si>
  <si>
    <t>Subvention maximale</t>
  </si>
  <si>
    <t>COÛT SIMULATION</t>
  </si>
  <si>
    <t>SF MESURE RECOMMANDÉES (PE235)</t>
  </si>
  <si>
    <t>Ratio sub</t>
  </si>
  <si>
    <t>SF SUB. Simul. Énerg.</t>
  </si>
  <si>
    <t>Ratio simul</t>
  </si>
  <si>
    <t>Onglet 1</t>
  </si>
  <si>
    <t xml:space="preserve">Demandeur: </t>
  </si>
  <si>
    <t xml:space="preserve">Not applicable – Customer					</t>
  </si>
  <si>
    <t>Promoter</t>
  </si>
  <si>
    <t>Builder</t>
  </si>
  <si>
    <t>Project Manager</t>
  </si>
  <si>
    <t>Type de bâtiment visé</t>
  </si>
  <si>
    <t>Residential – Rentals</t>
  </si>
  <si>
    <t>Residential – Condos</t>
  </si>
  <si>
    <t>Residence for retirees</t>
  </si>
  <si>
    <t>Commercial – Small to medium (0-100,000 sq.ft.)</t>
  </si>
  <si>
    <t>Commercial -  Large (more than 100 000 sq.ft.)</t>
  </si>
  <si>
    <t>Industrial - Small to medium (0-100,000 sq.ft.)</t>
  </si>
  <si>
    <t>Industrial - Large (more than 100 000 sq.ft.)</t>
  </si>
  <si>
    <t>Institutional - Small to medium (0-100,000 sq.ft.)</t>
  </si>
  <si>
    <t>Institutional - Large (more than 100 000 sq.ft.)</t>
  </si>
  <si>
    <t xml:space="preserve">Consommation annuelle estimée de gaz naturel : </t>
  </si>
  <si>
    <t>0 – 125,000 m³/yr</t>
  </si>
  <si>
    <t>125,000 – 3,650 000 m³/yr</t>
  </si>
  <si>
    <t>More than 3,650,000 m³/yr</t>
  </si>
  <si>
    <t xml:space="preserve">Descriptif : </t>
  </si>
  <si>
    <t>Customer</t>
  </si>
  <si>
    <t>Promoter/ Builder /Project Manager</t>
  </si>
  <si>
    <t>Liste et nom des formulaires</t>
  </si>
  <si>
    <t>Étape 1 - Plan</t>
  </si>
  <si>
    <t>Formulaire I - Demande au volet remise au point (excel)</t>
  </si>
  <si>
    <t>Onglets 3/4</t>
  </si>
  <si>
    <t>1- Demande d'admissibilité (onglet 1 - signature requise)</t>
  </si>
  <si>
    <t>Colonne e</t>
  </si>
  <si>
    <t>Colonne f</t>
  </si>
  <si>
    <t>Formulaire II - Plans simplifié (pdf)</t>
  </si>
  <si>
    <t>Chauffage de l’espace</t>
  </si>
  <si>
    <t>Étape 2 - Investigation</t>
  </si>
  <si>
    <t>Formulaire de demande au volet remise au point (excel)</t>
  </si>
  <si>
    <t>2- Déclaration des coûts de l'investigation (onglet 2)</t>
  </si>
  <si>
    <t>Refroidissement</t>
  </si>
  <si>
    <t>3- Registre des mesures préliminaires (onglet 3)</t>
  </si>
  <si>
    <t>6- Demande de versement (onglet 6 - signature requise)</t>
  </si>
  <si>
    <t>Pompage</t>
  </si>
  <si>
    <t>Rapport d'investigation</t>
  </si>
  <si>
    <t>Étape 3 - Implantation et transfert</t>
  </si>
  <si>
    <t>Formulaire 1 - Demande au volet remise au point (excel)</t>
  </si>
  <si>
    <t>4- Déclaration des mesures finales (onglet 4)</t>
  </si>
  <si>
    <t>5- Déclaration des coûts du transfert (onglet 5)</t>
  </si>
  <si>
    <t>Rapport d'implantation</t>
  </si>
  <si>
    <t>Factures des mesures réalisées</t>
  </si>
  <si>
    <t>Étape 4 - Suivi en continu</t>
  </si>
  <si>
    <t>Rapport de suivi</t>
  </si>
  <si>
    <t>Formulaire III - Sommaire des résultats du rapport de suivi de la persistance des mesures de remise au point</t>
  </si>
  <si>
    <t>Demande de versement</t>
  </si>
  <si>
    <t>Étapes</t>
  </si>
  <si>
    <t>2- Investigation</t>
  </si>
  <si>
    <t>3- Implantation et transfert</t>
  </si>
  <si>
    <t>4- Suivi en continu - Année 1</t>
  </si>
  <si>
    <t>4- Suivi en continu - Année 2</t>
  </si>
  <si>
    <t>4- Suivi en continu - Année 3</t>
  </si>
  <si>
    <t>4- Suivi en continu - Année 4</t>
  </si>
  <si>
    <t>4- Suivi en continu - Année 5</t>
  </si>
  <si>
    <t>4- Suivi en continu - Année 6</t>
  </si>
  <si>
    <t>4- Suivi en continu - Année 7</t>
  </si>
  <si>
    <t>4- Suivi en continu - Année 8</t>
  </si>
  <si>
    <t>4- Suivi en continu - Année 9</t>
  </si>
  <si>
    <t>4- Suivi en continu - Année 10</t>
  </si>
  <si>
    <t>une copie intégrale du rapport d'investigation</t>
  </si>
  <si>
    <t>le formulaire du projet (onglets 2 et 3)</t>
  </si>
  <si>
    <t>Nature du projet:</t>
  </si>
  <si>
    <t>Variable speed hood (CFM from ventilation system)</t>
  </si>
  <si>
    <t>Model</t>
  </si>
  <si>
    <t>Heat rejection</t>
  </si>
  <si>
    <r>
      <rPr>
        <sz val="10"/>
        <color rgb="FFED1D24"/>
        <rFont val="Arial"/>
        <family val="2"/>
        <scheme val="minor"/>
      </rPr>
      <t xml:space="preserve">* </t>
    </r>
    <r>
      <rPr>
        <sz val="10"/>
        <color theme="1"/>
        <rFont val="Arial (Corps)"/>
      </rPr>
      <t>Total cost of carrying out energy simulation before taxes ($):</t>
    </r>
  </si>
  <si>
    <t>Section 6 – Estimate of amount of financial assistance for costs of energy simulation</t>
  </si>
  <si>
    <t xml:space="preserve">I certify that the information and results of the simulation provided in this form are accurate and complete according to the information available at the time.
I certify that I have the skills and knowledge required to effectively simulate the energy consumption of the proposed building according to the Method of energy performance compliance set out in Part 8, Division B, of the National Energy Code for Buildings – Canada 2015 amended for Québec (NECB 2015-Qc). </t>
  </si>
  <si>
    <r>
      <rPr>
        <sz val="10"/>
        <color rgb="FFED1D24"/>
        <rFont val="Arial"/>
        <family val="2"/>
        <scheme val="minor"/>
      </rPr>
      <t xml:space="preserve">* </t>
    </r>
    <r>
      <rPr>
        <sz val="10"/>
        <color rgb="FF002D5B"/>
        <rFont val="Arial"/>
        <family val="2"/>
        <scheme val="minor"/>
      </rPr>
      <t>Total cost of carrying out energy simulation before taxes ($):</t>
    </r>
  </si>
  <si>
    <t xml:space="preserve">Proof of costs of energy simulation (offer of service, bill, details of hours and hourly rate, etc.) is included in the final documentation provided.
</t>
  </si>
  <si>
    <t>Estimate of maximum possible financial assistance for carrying out energy simulation ($):</t>
  </si>
  <si>
    <t>I certify that the information and results of the simulation provided in this form are accurate and complete. 
I certify that I have the skills and knowledge required to effectively simulate the energy consumption of the proposed building according to the Method of energy performance compliance set out in Part 8, Division B, of the National Energy Code for Buildings – Canada 2015 modified for Québec (NECB 2015-Qc)
I also certify that the building conforms to the energy efficiency requirements of the Québec Building Code (Chapter I.1 of the Building Code) according to the Method of energy performance compliance set out in Part 8, Division B, of (NECB 2015-Qc).</t>
  </si>
  <si>
    <t>New construction</t>
  </si>
  <si>
    <t>Major renovation</t>
  </si>
  <si>
    <t>Enlargement</t>
  </si>
  <si>
    <t>Total savings (%)</t>
  </si>
  <si>
    <t>Natural gas savings (%)</t>
  </si>
  <si>
    <t>Energy intensity (GJ/m²)</t>
  </si>
  <si>
    <t>Onglet 2</t>
  </si>
  <si>
    <t>+</t>
  </si>
  <si>
    <t>Section 1 – Information about the simulation</t>
  </si>
  <si>
    <r>
      <rPr>
        <sz val="10"/>
        <color theme="1"/>
        <rFont val="Arial (Corps)"/>
      </rPr>
      <t xml:space="preserve">* Complete the following information if the equipment to be installed to produce solar energy (e.g., solar wall, water solar collectors, used for heating space or processes or for preheating water, etc.) is eligible for financial assistance from Énergir’s Solar preheating program. </t>
    </r>
    <r>
      <rPr>
        <sz val="10"/>
        <color rgb="FFFF0000"/>
        <rFont val="Arial"/>
        <family val="2"/>
        <scheme val="minor"/>
      </rPr>
      <t xml:space="preserve">
</t>
    </r>
    <r>
      <rPr>
        <sz val="10"/>
        <color theme="1"/>
        <rFont val="Arial (Corps)"/>
      </rPr>
      <t xml:space="preserve">The estimated savings from this equipment will be deducted from the total natural gas savings for the project since they are recognized under the Solar preheating program. </t>
    </r>
  </si>
  <si>
    <t>Description of equipment installed:</t>
  </si>
  <si>
    <r>
      <t>Natural gas savings related to the production of solar energy (m</t>
    </r>
    <r>
      <rPr>
        <vertAlign val="superscript"/>
        <sz val="10"/>
        <color theme="1"/>
        <rFont val="Arial (Corps)"/>
      </rPr>
      <t>3</t>
    </r>
    <r>
      <rPr>
        <sz val="10"/>
        <color theme="1"/>
        <rFont val="Arial"/>
        <family val="2"/>
        <scheme val="minor"/>
      </rPr>
      <t>):</t>
    </r>
  </si>
  <si>
    <t>&lt; select &gt;</t>
  </si>
  <si>
    <t>Geothermal</t>
  </si>
  <si>
    <t>Aerothermal</t>
  </si>
  <si>
    <t>Other</t>
  </si>
  <si>
    <t>If other, specify:</t>
  </si>
  <si>
    <t>Summary</t>
  </si>
  <si>
    <t xml:space="preserve">Residual natural gas (%)	</t>
  </si>
  <si>
    <t>Estimated natural gas savings from using solar energy eligible for financial assistance from Énergir, according to Section 3 (m³):</t>
  </si>
  <si>
    <r>
      <t xml:space="preserve">* </t>
    </r>
    <r>
      <rPr>
        <sz val="10"/>
        <color theme="1"/>
        <rFont val="Arial (Corps)"/>
      </rPr>
      <t>Total estimated cost of project before taxes ($):</t>
    </r>
  </si>
  <si>
    <t xml:space="preserve">* Complete the following information if the equipment to be installed to produce solar energy (e.g., solar wall, water solar collectors, used for heating space or processes or for preheating water, etc.) is eligible for financial assistance from Énergir’s Solar preheating program. 
The estimated savings from this equipment will be deducted from the total natural gas savings for the project since they are recognized under the Solar preheating program. </t>
  </si>
  <si>
    <t>màj des facteurs: 2024-02-21</t>
  </si>
  <si>
    <r>
      <t>Total par superficie (m³/m</t>
    </r>
    <r>
      <rPr>
        <vertAlign val="superscript"/>
        <sz val="11"/>
        <color theme="1"/>
        <rFont val="Arial"/>
        <family val="2"/>
        <scheme val="minor"/>
      </rPr>
      <t>2</t>
    </r>
    <r>
      <rPr>
        <sz val="11"/>
        <color theme="1"/>
        <rFont val="Arial"/>
        <family val="2"/>
        <scheme val="minor"/>
      </rPr>
      <t>)</t>
    </r>
  </si>
  <si>
    <t>Mixed water system</t>
  </si>
  <si>
    <t>With a reference building based on NECB 2015-Qc, savings related to the valorization of renewable energy are treated as electricity savings. In the case where natural gas savings should be considered (e.g., a heat pump whose heat source is the ground, water or air with a natural gas backup), please specify in the box below:</t>
  </si>
  <si>
    <r>
      <t>Natural gas savings related to the valorization of renewable energy (m</t>
    </r>
    <r>
      <rPr>
        <vertAlign val="superscript"/>
        <sz val="10"/>
        <color theme="1"/>
        <rFont val="Arial (Corps)"/>
      </rPr>
      <t>3</t>
    </r>
    <r>
      <rPr>
        <sz val="10"/>
        <color theme="1"/>
        <rFont val="Arial"/>
        <family val="2"/>
        <scheme val="minor"/>
      </rPr>
      <t>):</t>
    </r>
  </si>
  <si>
    <t>Heat pumping</t>
  </si>
  <si>
    <t>Type of heat pumping</t>
  </si>
  <si>
    <t>Type of heat pumping:</t>
  </si>
  <si>
    <t>Please complete the following fields if heat pumping is used :</t>
  </si>
  <si>
    <t>Estimated natural gas savings from valorizing heat pumping not eligible for financial assistance from Énergir, according to Section 4 (m³):</t>
  </si>
  <si>
    <t>Estimated natural gas savings from valorizing renewable energy not eligible for financial assistance from Énergir, according to Section 4 (m³):</t>
  </si>
  <si>
    <t>Description of the energy efficiency measures implemented in the project</t>
  </si>
  <si>
    <t>Simulation préliminaire</t>
  </si>
  <si>
    <t>Économies thermopompage</t>
  </si>
  <si>
    <t>Subvention totale sans simulation</t>
  </si>
  <si>
    <r>
      <t>Économies m</t>
    </r>
    <r>
      <rPr>
        <vertAlign val="superscript"/>
        <sz val="11"/>
        <color theme="1"/>
        <rFont val="Arial"/>
        <family val="2"/>
        <scheme val="minor"/>
      </rPr>
      <t>3</t>
    </r>
    <r>
      <rPr>
        <sz val="11"/>
        <color theme="1"/>
        <rFont val="Arial"/>
        <family val="2"/>
        <scheme val="minor"/>
      </rPr>
      <t xml:space="preserve"> brutes totales</t>
    </r>
  </si>
  <si>
    <t>Simulation Après révision</t>
  </si>
  <si>
    <t>Please describe below a brief description of the implemented mesures (brief description of the equipment and/or the role of the measures)</t>
  </si>
  <si>
    <r>
      <rPr>
        <b/>
        <sz val="10"/>
        <color theme="1"/>
        <rFont val="Arial"/>
        <family val="2"/>
        <scheme val="minor"/>
      </rPr>
      <t>Instructions</t>
    </r>
    <r>
      <rPr>
        <sz val="10"/>
        <color theme="1"/>
        <rFont val="Arial"/>
        <family val="2"/>
        <scheme val="minor"/>
      </rPr>
      <t>: 
- Sections 1,2 and 3 of this tab are pre-completed in line with the preliminary data provided under Tab 2. Please validate and complete all the fields. The contents of a cell can be replaced to enter new updated data. 
- Please fill out sections 4,6, and 7 of this tab with the final simulation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</si>
</sst>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0.00\ &quot;$&quot;_);[Red]\(#,##0.00\ &quot;$&quot;\)"/>
    <numFmt numFmtId="44" formatCode="_ * #,##0.00_)\ &quot;$&quot;_ ;_ * \(#,##0.00\)\ &quot;$&quot;_ ;_ * &quot;-&quot;??_)\ &quot;$&quot;_ ;_ @_ "/>
    <numFmt numFmtId="164" formatCode="_ * #,##0.00_)\ _$_ ;_ * \(#,##0.00\)\ _$_ ;_ * &quot;-&quot;??_)\ _$_ ;_ @_ "/>
    <numFmt numFmtId="165" formatCode="_(* #,##0.00_);_(* \(#,##0.00\);_(* &quot;-&quot;??_);_(@_)"/>
    <numFmt numFmtId="166" formatCode="_ * #,##0_)\ _$_ ;_ * \(#,##0\)\ _$_ ;_ * &quot;-&quot;??_)\ _$_ ;_ @_ "/>
    <numFmt numFmtId="167" formatCode="_ * #,##0_)\ &quot;$&quot;_ ;_ * \(#,##0\)\ &quot;$&quot;_ ;_ * &quot;-&quot;??_)\ &quot;$&quot;_ ;_ @_ "/>
    <numFmt numFmtId="168" formatCode="_-* #,##0.00\ _$_-;_-* #,##0.00\ _$\-;_-* &quot;-&quot;??\ _$_-;_-@_-"/>
    <numFmt numFmtId="169" formatCode="_-* #,##0\ _$_-;_-* #,##0\ _$\-;_-* &quot;-&quot;??\ _$_-;_-@_-"/>
    <numFmt numFmtId="170" formatCode="#,##0\ [$m³]"/>
    <numFmt numFmtId="171" formatCode="0.0%"/>
    <numFmt numFmtId="172" formatCode="#,##0.0"/>
    <numFmt numFmtId="173" formatCode="#,##0\ [$m3]"/>
    <numFmt numFmtId="174" formatCode="#,##0.0\ [$m³]"/>
    <numFmt numFmtId="175" formatCode="_ * #,##0.000_)\ _$_ ;_ * \(#,##0.000\)\ _$_ ;_ * &quot;-&quot;??_)\ _$_ ;_ @_ "/>
    <numFmt numFmtId="176" formatCode="#,##0.0_);\(#,##0.0\)"/>
    <numFmt numFmtId="177" formatCode="yyyy/mm/dd;@"/>
    <numFmt numFmtId="178" formatCode="#,##0.00\ _$"/>
    <numFmt numFmtId="179" formatCode="_ * #,##0.0_)\ _$_ ;_ * \(#,##0.0\)\ _$_ ;_ * &quot;-&quot;??_)\ _$_ ;_ @_ "/>
    <numFmt numFmtId="180" formatCode="0__%"/>
    <numFmt numFmtId="181" formatCode="#,##0\ [$GJ]"/>
  </numFmts>
  <fonts count="90">
    <font>
      <sz val="11"/>
      <color theme="1"/>
      <name val="Arial"/>
      <family val="2"/>
      <scheme val="minor"/>
    </font>
    <font>
      <sz val="11"/>
      <color theme="1"/>
      <name val="Arial"/>
      <family val="2"/>
      <scheme val="minor"/>
    </font>
    <font>
      <sz val="11"/>
      <color rgb="FFFF0000"/>
      <name val="Arial"/>
      <family val="2"/>
      <scheme val="minor"/>
    </font>
    <font>
      <b/>
      <sz val="16"/>
      <color theme="1"/>
      <name val="Arial"/>
      <family val="2"/>
      <scheme val="minor"/>
    </font>
    <font>
      <b/>
      <sz val="20"/>
      <color rgb="FF004070"/>
      <name val="Arial"/>
      <family val="2"/>
      <scheme val="minor"/>
    </font>
    <font>
      <sz val="10"/>
      <color rgb="FF002855"/>
      <name val="Arial"/>
      <family val="2"/>
      <scheme val="minor"/>
    </font>
    <font>
      <sz val="10"/>
      <color rgb="FF000000"/>
      <name val="Arial"/>
      <family val="2"/>
      <scheme val="minor"/>
    </font>
    <font>
      <b/>
      <sz val="20"/>
      <color rgb="FF002855"/>
      <name val="Arial"/>
      <family val="2"/>
      <scheme val="minor"/>
    </font>
    <font>
      <b/>
      <sz val="10"/>
      <name val="Arial"/>
      <family val="2"/>
      <scheme val="minor"/>
    </font>
    <font>
      <b/>
      <sz val="10"/>
      <color rgb="FFFFFFFF"/>
      <name val="Arial"/>
      <family val="2"/>
      <scheme val="minor"/>
    </font>
    <font>
      <b/>
      <sz val="10"/>
      <color rgb="FF002D5B"/>
      <name val="Arial"/>
      <family val="2"/>
      <scheme val="minor"/>
    </font>
    <font>
      <sz val="10"/>
      <name val="Arial"/>
      <family val="2"/>
      <scheme val="minor"/>
    </font>
    <font>
      <sz val="10"/>
      <color rgb="FFED1D24"/>
      <name val="Arial"/>
      <family val="2"/>
      <scheme val="minor"/>
    </font>
    <font>
      <sz val="10"/>
      <color rgb="FF002D5B"/>
      <name val="Arial"/>
      <family val="2"/>
      <scheme val="minor"/>
    </font>
    <font>
      <vertAlign val="superscript"/>
      <sz val="10"/>
      <color rgb="FF002D5B"/>
      <name val="Arial"/>
      <family val="2"/>
      <scheme val="minor"/>
    </font>
    <font>
      <sz val="10"/>
      <color rgb="FFFF0000"/>
      <name val="Arial"/>
      <family val="2"/>
      <scheme val="minor"/>
    </font>
    <font>
      <sz val="10"/>
      <color theme="1"/>
      <name val="Arial"/>
      <family val="2"/>
      <scheme val="minor"/>
    </font>
    <font>
      <b/>
      <sz val="16"/>
      <name val="Arial"/>
      <family val="2"/>
      <scheme val="minor"/>
    </font>
    <font>
      <b/>
      <sz val="14"/>
      <name val="Arial"/>
      <family val="2"/>
      <scheme val="minor"/>
    </font>
    <font>
      <sz val="11"/>
      <name val="Arial"/>
      <family val="2"/>
      <scheme val="minor"/>
    </font>
    <font>
      <b/>
      <sz val="14"/>
      <color theme="1"/>
      <name val="Arial"/>
      <family val="2"/>
      <scheme val="minor"/>
    </font>
    <font>
      <b/>
      <sz val="10"/>
      <color theme="1"/>
      <name val="Arial"/>
      <family val="2"/>
      <scheme val="minor"/>
    </font>
    <font>
      <b/>
      <sz val="11"/>
      <color theme="0"/>
      <name val="Arial"/>
      <family val="2"/>
      <scheme val="minor"/>
    </font>
    <font>
      <sz val="11"/>
      <color theme="0"/>
      <name val="Arial"/>
      <family val="2"/>
      <scheme val="minor"/>
    </font>
    <font>
      <sz val="5"/>
      <color theme="1"/>
      <name val="Arial"/>
      <family val="2"/>
      <scheme val="minor"/>
    </font>
    <font>
      <sz val="10"/>
      <color theme="0"/>
      <name val="Arial"/>
      <family val="2"/>
      <scheme val="minor"/>
    </font>
    <font>
      <b/>
      <sz val="10"/>
      <color theme="0"/>
      <name val="Arial"/>
      <family val="2"/>
      <scheme val="minor"/>
    </font>
    <font>
      <sz val="10"/>
      <name val="Arial"/>
      <family val="2"/>
    </font>
    <font>
      <sz val="8"/>
      <color theme="0" tint="-0.499984740745262"/>
      <name val="Arial"/>
      <family val="2"/>
      <scheme val="minor"/>
    </font>
    <font>
      <b/>
      <sz val="12"/>
      <color rgb="FFC00000"/>
      <name val="Arial"/>
      <family val="2"/>
      <scheme val="minor"/>
    </font>
    <font>
      <i/>
      <sz val="11"/>
      <name val="Arial"/>
      <family val="2"/>
      <scheme val="minor"/>
    </font>
    <font>
      <b/>
      <sz val="14"/>
      <color theme="0"/>
      <name val="Arial"/>
      <family val="2"/>
      <scheme val="minor"/>
    </font>
    <font>
      <b/>
      <sz val="12"/>
      <color theme="1"/>
      <name val="Arial"/>
      <family val="2"/>
      <scheme val="minor"/>
    </font>
    <font>
      <sz val="12"/>
      <name val="Arial"/>
      <family val="2"/>
      <scheme val="minor"/>
    </font>
    <font>
      <b/>
      <sz val="12"/>
      <name val="Arial"/>
      <family val="2"/>
      <scheme val="minor"/>
    </font>
    <font>
      <b/>
      <sz val="12"/>
      <color rgb="FF002060"/>
      <name val="Arial"/>
      <family val="2"/>
      <scheme val="minor"/>
    </font>
    <font>
      <b/>
      <sz val="12"/>
      <color theme="0"/>
      <name val="Arial"/>
      <family val="2"/>
      <scheme val="minor"/>
    </font>
    <font>
      <sz val="12"/>
      <color theme="4" tint="-0.249977111117893"/>
      <name val="Arial"/>
      <family val="2"/>
      <scheme val="minor"/>
    </font>
    <font>
      <b/>
      <sz val="12"/>
      <color theme="4" tint="-0.249977111117893"/>
      <name val="Arial"/>
      <family val="2"/>
      <scheme val="minor"/>
    </font>
    <font>
      <b/>
      <sz val="10"/>
      <color theme="4"/>
      <name val="Arial"/>
      <family val="2"/>
      <scheme val="minor"/>
    </font>
    <font>
      <b/>
      <sz val="10"/>
      <color rgb="FFFF0000"/>
      <name val="Arial"/>
      <family val="2"/>
      <scheme val="minor"/>
    </font>
    <font>
      <i/>
      <sz val="11"/>
      <color theme="9"/>
      <name val="Arial"/>
      <family val="2"/>
      <scheme val="minor"/>
    </font>
    <font>
      <sz val="8"/>
      <color theme="9"/>
      <name val="Arial"/>
      <family val="2"/>
      <scheme val="minor"/>
    </font>
    <font>
      <sz val="11"/>
      <color theme="9"/>
      <name val="Arial"/>
      <family val="2"/>
      <scheme val="minor"/>
    </font>
    <font>
      <sz val="10"/>
      <color theme="9"/>
      <name val="Arial"/>
      <family val="2"/>
      <scheme val="minor"/>
    </font>
    <font>
      <sz val="12"/>
      <color theme="9"/>
      <name val="Arial"/>
      <family val="2"/>
      <scheme val="minor"/>
    </font>
    <font>
      <sz val="10"/>
      <color theme="3"/>
      <name val="Arial"/>
      <family val="2"/>
      <scheme val="minor"/>
    </font>
    <font>
      <i/>
      <sz val="10"/>
      <color theme="3"/>
      <name val="Arial"/>
      <family val="2"/>
      <scheme val="minor"/>
    </font>
    <font>
      <sz val="9"/>
      <color theme="1"/>
      <name val="Arial"/>
      <family val="2"/>
      <scheme val="minor"/>
    </font>
    <font>
      <b/>
      <sz val="11"/>
      <color theme="1"/>
      <name val="Arial"/>
      <family val="2"/>
      <scheme val="minor"/>
    </font>
    <font>
      <sz val="11"/>
      <color theme="1"/>
      <name val="Arial"/>
      <family val="2"/>
    </font>
    <font>
      <u/>
      <sz val="11"/>
      <color theme="10"/>
      <name val="Arial"/>
      <family val="2"/>
      <scheme val="minor"/>
    </font>
    <font>
      <i/>
      <sz val="10"/>
      <color rgb="FF002D5B"/>
      <name val="Arial"/>
      <family val="2"/>
      <scheme val="minor"/>
    </font>
    <font>
      <sz val="8"/>
      <name val="Arial"/>
      <family val="2"/>
      <scheme val="minor"/>
    </font>
    <font>
      <b/>
      <sz val="11"/>
      <color rgb="FF7030A0"/>
      <name val="Arial"/>
      <family val="2"/>
      <scheme val="minor"/>
    </font>
    <font>
      <sz val="8"/>
      <name val="Arial"/>
      <family val="2"/>
    </font>
    <font>
      <sz val="10"/>
      <color theme="0" tint="-0.14999847407452621"/>
      <name val="Arial"/>
      <family val="2"/>
    </font>
    <font>
      <b/>
      <sz val="20"/>
      <name val="Arial"/>
      <family val="2"/>
    </font>
    <font>
      <b/>
      <sz val="10"/>
      <color theme="1"/>
      <name val="Arial"/>
      <family val="2"/>
    </font>
    <font>
      <sz val="10"/>
      <color theme="1"/>
      <name val="Arial"/>
      <family val="2"/>
    </font>
    <font>
      <b/>
      <sz val="10"/>
      <color theme="2"/>
      <name val="Arial"/>
      <family val="2"/>
    </font>
    <font>
      <sz val="10"/>
      <color theme="2"/>
      <name val="Arial"/>
      <family val="2"/>
    </font>
    <font>
      <u/>
      <sz val="10"/>
      <color theme="2"/>
      <name val="Arial"/>
      <family val="2"/>
    </font>
    <font>
      <i/>
      <sz val="6"/>
      <name val="Arial"/>
      <family val="2"/>
    </font>
    <font>
      <b/>
      <sz val="10"/>
      <color indexed="10"/>
      <name val="Arial"/>
      <family val="2"/>
    </font>
    <font>
      <sz val="8"/>
      <color rgb="FF000000"/>
      <name val="Tahoma"/>
      <family val="2"/>
    </font>
    <font>
      <sz val="8"/>
      <color rgb="FF000000"/>
      <name val="Arial"/>
      <family val="2"/>
    </font>
    <font>
      <sz val="14"/>
      <color theme="1"/>
      <name val="Arial"/>
      <family val="2"/>
      <scheme val="minor"/>
    </font>
    <font>
      <b/>
      <u/>
      <sz val="14"/>
      <color rgb="FF00B0F0"/>
      <name val="Arial"/>
      <family val="2"/>
      <scheme val="minor"/>
    </font>
    <font>
      <b/>
      <sz val="14"/>
      <color rgb="FF00B0F0"/>
      <name val="Arial"/>
      <family val="2"/>
      <scheme val="minor"/>
    </font>
    <font>
      <b/>
      <sz val="14"/>
      <color theme="4"/>
      <name val="Arial"/>
      <family val="2"/>
      <scheme val="minor"/>
    </font>
    <font>
      <sz val="8"/>
      <color theme="1"/>
      <name val="Arial"/>
      <family val="2"/>
      <scheme val="minor"/>
    </font>
    <font>
      <sz val="8"/>
      <color rgb="FF002D5B"/>
      <name val="Arial"/>
      <family val="2"/>
      <scheme val="minor"/>
    </font>
    <font>
      <b/>
      <i/>
      <sz val="10"/>
      <color theme="1"/>
      <name val="Arial"/>
      <family val="2"/>
      <scheme val="minor"/>
    </font>
    <font>
      <b/>
      <sz val="11"/>
      <color rgb="FFFF0000"/>
      <name val="Arial"/>
      <family val="2"/>
      <scheme val="minor"/>
    </font>
    <font>
      <vertAlign val="superscript"/>
      <sz val="10"/>
      <color rgb="FF002D5B"/>
      <name val="Arial (Corps)"/>
    </font>
    <font>
      <vertAlign val="superscript"/>
      <sz val="9"/>
      <color theme="1"/>
      <name val="Arial (Corps)"/>
    </font>
    <font>
      <sz val="9"/>
      <color rgb="FF000000"/>
      <name val="Tahoma"/>
      <family val="2"/>
    </font>
    <font>
      <vertAlign val="superscript"/>
      <sz val="10"/>
      <color theme="1"/>
      <name val="Arial (Corps)"/>
    </font>
    <font>
      <sz val="10"/>
      <color theme="1"/>
      <name val="Arial (Corps)"/>
    </font>
    <font>
      <sz val="12"/>
      <color rgb="FF3F3F3F"/>
      <name val="Helvetica"/>
      <family val="2"/>
    </font>
    <font>
      <b/>
      <u/>
      <sz val="14"/>
      <color rgb="FF00B0F0"/>
      <name val="Arial (Corps)"/>
    </font>
    <font>
      <b/>
      <sz val="11"/>
      <color theme="1"/>
      <name val="Arial (Corps)"/>
    </font>
    <font>
      <sz val="12"/>
      <color rgb="FF000000"/>
      <name val="Calibri"/>
      <family val="2"/>
    </font>
    <font>
      <u/>
      <sz val="10"/>
      <color theme="10"/>
      <name val="Arial"/>
      <family val="2"/>
      <scheme val="minor"/>
    </font>
    <font>
      <sz val="10"/>
      <color rgb="FF002060"/>
      <name val="Arial"/>
      <family val="2"/>
      <scheme val="minor"/>
    </font>
    <font>
      <sz val="8"/>
      <color rgb="FF000000"/>
      <name val="Segoe UI"/>
      <family val="2"/>
    </font>
    <font>
      <vertAlign val="superscript"/>
      <sz val="11"/>
      <color theme="1"/>
      <name val="Arial"/>
      <family val="2"/>
      <scheme val="minor"/>
    </font>
    <font>
      <b/>
      <sz val="10"/>
      <color rgb="FF002060"/>
      <name val="Arial"/>
      <family val="2"/>
      <scheme val="minor"/>
    </font>
    <font>
      <sz val="9"/>
      <color rgb="FF002060"/>
      <name val="Arial"/>
      <family val="2"/>
      <scheme val="minor"/>
    </font>
  </fonts>
  <fills count="21">
    <fill>
      <patternFill patternType="none"/>
    </fill>
    <fill>
      <patternFill patternType="gray125"/>
    </fill>
    <fill>
      <patternFill patternType="solid">
        <fgColor rgb="FF00AEEF"/>
      </patternFill>
    </fill>
    <fill>
      <patternFill patternType="solid">
        <fgColor theme="0" tint="-0.14999847407452621"/>
        <bgColor indexed="64"/>
      </patternFill>
    </fill>
    <fill>
      <patternFill patternType="solid">
        <fgColor theme="0"/>
        <bgColor indexed="64"/>
      </patternFill>
    </fill>
    <fill>
      <patternFill patternType="solid">
        <fgColor theme="4"/>
      </patternFill>
    </fill>
    <fill>
      <patternFill patternType="solid">
        <fgColor theme="4" tint="0.59999389629810485"/>
        <bgColor indexed="65"/>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bgColor indexed="64"/>
      </patternFill>
    </fill>
    <fill>
      <patternFill patternType="solid">
        <fgColor theme="6" tint="0.59999389629810485"/>
        <bgColor indexed="64"/>
      </patternFill>
    </fill>
    <fill>
      <patternFill patternType="solid">
        <fgColor theme="3"/>
        <bgColor indexed="64"/>
      </patternFill>
    </fill>
    <fill>
      <patternFill patternType="solid">
        <fgColor theme="9" tint="0.79998168889431442"/>
        <bgColor indexed="64"/>
      </patternFill>
    </fill>
    <fill>
      <patternFill patternType="solid">
        <fgColor theme="2"/>
        <bgColor indexed="64"/>
      </patternFill>
    </fill>
    <fill>
      <patternFill patternType="solid">
        <fgColor indexed="40"/>
        <bgColor indexed="64"/>
      </patternFill>
    </fill>
    <fill>
      <patternFill patternType="solid">
        <fgColor rgb="FFDAEEF4"/>
        <bgColor indexed="64"/>
      </patternFill>
    </fill>
    <fill>
      <patternFill patternType="solid">
        <fgColor theme="0" tint="-0.249977111117893"/>
        <bgColor indexed="64"/>
      </patternFill>
    </fill>
    <fill>
      <patternFill patternType="solid">
        <fgColor rgb="FFD9D9D9"/>
        <bgColor rgb="FF000000"/>
      </patternFill>
    </fill>
    <fill>
      <patternFill patternType="solid">
        <fgColor rgb="FFD9D9D9"/>
        <bgColor indexed="64"/>
      </patternFill>
    </fill>
  </fills>
  <borders count="14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B0F0"/>
      </left>
      <right style="medium">
        <color rgb="FF00B0F0"/>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top style="medium">
        <color rgb="FF00B0F0"/>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right/>
      <top/>
      <bottom style="medium">
        <color rgb="FF00B0F0"/>
      </bottom>
      <diagonal/>
    </border>
    <border>
      <left/>
      <right style="medium">
        <color rgb="FF00B0F0"/>
      </right>
      <top/>
      <bottom/>
      <diagonal/>
    </border>
    <border>
      <left/>
      <right style="medium">
        <color theme="0" tint="-0.14996795556505021"/>
      </right>
      <top/>
      <bottom style="medium">
        <color rgb="FF00B0F0"/>
      </bottom>
      <diagonal/>
    </border>
    <border>
      <left style="medium">
        <color theme="0" tint="-0.14996795556505021"/>
      </left>
      <right style="medium">
        <color theme="0" tint="-0.14996795556505021"/>
      </right>
      <top/>
      <bottom style="medium">
        <color rgb="FF00B0F0"/>
      </bottom>
      <diagonal/>
    </border>
    <border>
      <left style="medium">
        <color theme="0" tint="-0.14996795556505021"/>
      </left>
      <right/>
      <top/>
      <bottom style="medium">
        <color rgb="FF00B0F0"/>
      </bottom>
      <diagonal/>
    </border>
    <border>
      <left/>
      <right/>
      <top style="medium">
        <color theme="1"/>
      </top>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theme="1"/>
      </top>
      <bottom/>
      <diagonal/>
    </border>
    <border>
      <left/>
      <right/>
      <top/>
      <bottom style="thin">
        <color theme="1"/>
      </bottom>
      <diagonal/>
    </border>
    <border>
      <left style="medium">
        <color rgb="FF00B0F0"/>
      </left>
      <right style="thin">
        <color theme="1"/>
      </right>
      <top style="medium">
        <color rgb="FF00B0F0"/>
      </top>
      <bottom style="thin">
        <color theme="1"/>
      </bottom>
      <diagonal/>
    </border>
    <border>
      <left style="thin">
        <color theme="1"/>
      </left>
      <right style="thin">
        <color theme="1"/>
      </right>
      <top style="medium">
        <color rgb="FF00B0F0"/>
      </top>
      <bottom style="thin">
        <color theme="1"/>
      </bottom>
      <diagonal/>
    </border>
    <border>
      <left style="thin">
        <color theme="1"/>
      </left>
      <right style="medium">
        <color rgb="FF00B0F0"/>
      </right>
      <top style="medium">
        <color rgb="FF00B0F0"/>
      </top>
      <bottom style="thin">
        <color theme="1"/>
      </bottom>
      <diagonal/>
    </border>
    <border>
      <left style="medium">
        <color rgb="FF00B0F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00B0F0"/>
      </right>
      <top style="thin">
        <color theme="1"/>
      </top>
      <bottom style="thin">
        <color theme="1"/>
      </bottom>
      <diagonal/>
    </border>
    <border>
      <left style="medium">
        <color rgb="FF00B0F0"/>
      </left>
      <right style="thin">
        <color theme="1"/>
      </right>
      <top style="thin">
        <color theme="1"/>
      </top>
      <bottom style="medium">
        <color rgb="FF00B0F0"/>
      </bottom>
      <diagonal/>
    </border>
    <border>
      <left style="thin">
        <color theme="1"/>
      </left>
      <right style="thin">
        <color theme="1"/>
      </right>
      <top style="thin">
        <color theme="1"/>
      </top>
      <bottom style="medium">
        <color rgb="FF00B0F0"/>
      </bottom>
      <diagonal/>
    </border>
    <border>
      <left style="thin">
        <color theme="1"/>
      </left>
      <right style="medium">
        <color rgb="FF00B0F0"/>
      </right>
      <top style="thin">
        <color theme="1"/>
      </top>
      <bottom style="medium">
        <color rgb="FF00B0F0"/>
      </bottom>
      <diagonal/>
    </border>
    <border>
      <left style="medium">
        <color rgb="FF00B0F0"/>
      </left>
      <right style="medium">
        <color rgb="FF00B0F0"/>
      </right>
      <top style="medium">
        <color rgb="FF00B0F0"/>
      </top>
      <bottom style="thin">
        <color theme="1"/>
      </bottom>
      <diagonal/>
    </border>
    <border>
      <left style="medium">
        <color rgb="FF00B0F0"/>
      </left>
      <right style="medium">
        <color rgb="FF00B0F0"/>
      </right>
      <top style="thin">
        <color theme="1"/>
      </top>
      <bottom style="thin">
        <color theme="1"/>
      </bottom>
      <diagonal/>
    </border>
    <border>
      <left style="medium">
        <color rgb="FF00B0F0"/>
      </left>
      <right style="medium">
        <color rgb="FF00B0F0"/>
      </right>
      <top style="thin">
        <color theme="1"/>
      </top>
      <bottom style="medium">
        <color rgb="FF00B0F0"/>
      </bottom>
      <diagonal/>
    </border>
    <border>
      <left/>
      <right/>
      <top/>
      <bottom style="medium">
        <color theme="1"/>
      </bottom>
      <diagonal/>
    </border>
    <border>
      <left style="medium">
        <color theme="0" tint="-0.14996795556505021"/>
      </left>
      <right/>
      <top style="medium">
        <color theme="0" tint="-0.14996795556505021"/>
      </top>
      <bottom/>
      <diagonal/>
    </border>
    <border>
      <left/>
      <right style="thin">
        <color indexed="64"/>
      </right>
      <top/>
      <bottom style="medium">
        <color indexed="64"/>
      </bottom>
      <diagonal/>
    </border>
    <border>
      <left style="medium">
        <color indexed="64"/>
      </left>
      <right/>
      <top style="medium">
        <color indexed="64"/>
      </top>
      <bottom/>
      <diagonal/>
    </border>
    <border>
      <left style="thick">
        <color rgb="FFFF0000"/>
      </left>
      <right style="thick">
        <color rgb="FFFF0000"/>
      </right>
      <top style="thick">
        <color rgb="FFFF0000"/>
      </top>
      <bottom style="medium">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medium">
        <color rgb="FF009FDF"/>
      </left>
      <right style="medium">
        <color rgb="FF009FDF"/>
      </right>
      <top style="medium">
        <color rgb="FF009FDF"/>
      </top>
      <bottom style="medium">
        <color rgb="FF009FDF"/>
      </bottom>
      <diagonal/>
    </border>
    <border>
      <left style="medium">
        <color rgb="FF009FDF"/>
      </left>
      <right/>
      <top style="medium">
        <color rgb="FF009FDF"/>
      </top>
      <bottom style="thin">
        <color theme="1"/>
      </bottom>
      <diagonal/>
    </border>
    <border>
      <left/>
      <right style="medium">
        <color rgb="FF009FDF"/>
      </right>
      <top style="medium">
        <color rgb="FF009FDF"/>
      </top>
      <bottom style="thin">
        <color theme="1"/>
      </bottom>
      <diagonal/>
    </border>
    <border>
      <left style="medium">
        <color rgb="FF009FDF"/>
      </left>
      <right/>
      <top style="thin">
        <color theme="1"/>
      </top>
      <bottom style="thin">
        <color theme="1"/>
      </bottom>
      <diagonal/>
    </border>
    <border>
      <left/>
      <right style="medium">
        <color rgb="FF009FDF"/>
      </right>
      <top style="thin">
        <color theme="1"/>
      </top>
      <bottom style="thin">
        <color theme="1"/>
      </bottom>
      <diagonal/>
    </border>
    <border>
      <left style="medium">
        <color rgb="FF009FDF"/>
      </left>
      <right/>
      <top style="thin">
        <color theme="1"/>
      </top>
      <bottom style="medium">
        <color rgb="FF009FDF"/>
      </bottom>
      <diagonal/>
    </border>
    <border>
      <left/>
      <right style="medium">
        <color rgb="FF009FDF"/>
      </right>
      <top style="thin">
        <color theme="1"/>
      </top>
      <bottom style="medium">
        <color rgb="FF009FDF"/>
      </bottom>
      <diagonal/>
    </border>
    <border>
      <left style="medium">
        <color rgb="FF009FDF"/>
      </left>
      <right style="thin">
        <color theme="1"/>
      </right>
      <top style="medium">
        <color rgb="FF009FDF"/>
      </top>
      <bottom style="thin">
        <color theme="1"/>
      </bottom>
      <diagonal/>
    </border>
    <border>
      <left style="thin">
        <color theme="1"/>
      </left>
      <right style="medium">
        <color rgb="FF009FDF"/>
      </right>
      <top style="medium">
        <color rgb="FF009FDF"/>
      </top>
      <bottom style="thin">
        <color theme="1"/>
      </bottom>
      <diagonal/>
    </border>
    <border>
      <left style="medium">
        <color rgb="FF009FDF"/>
      </left>
      <right style="thin">
        <color theme="1"/>
      </right>
      <top style="thin">
        <color theme="1"/>
      </top>
      <bottom style="thin">
        <color theme="1"/>
      </bottom>
      <diagonal/>
    </border>
    <border>
      <left style="thin">
        <color theme="1"/>
      </left>
      <right style="medium">
        <color rgb="FF009FDF"/>
      </right>
      <top style="thin">
        <color theme="1"/>
      </top>
      <bottom style="thin">
        <color theme="1"/>
      </bottom>
      <diagonal/>
    </border>
    <border>
      <left style="medium">
        <color theme="0" tint="-0.14996795556505021"/>
      </left>
      <right/>
      <top style="medium">
        <color theme="0" tint="-0.14996795556505021"/>
      </top>
      <bottom style="medium">
        <color rgb="FF009FDF"/>
      </bottom>
      <diagonal/>
    </border>
    <border>
      <left style="medium">
        <color theme="0"/>
      </left>
      <right/>
      <top/>
      <bottom/>
      <diagonal/>
    </border>
    <border>
      <left style="medium">
        <color rgb="FF009FDF"/>
      </left>
      <right/>
      <top style="medium">
        <color rgb="FF009FDF"/>
      </top>
      <bottom style="medium">
        <color rgb="FF009FDF"/>
      </bottom>
      <diagonal/>
    </border>
    <border>
      <left/>
      <right style="medium">
        <color rgb="FF009FDF"/>
      </right>
      <top style="medium">
        <color rgb="FF009FDF"/>
      </top>
      <bottom style="medium">
        <color rgb="FF009FDF"/>
      </bottom>
      <diagonal/>
    </border>
    <border>
      <left style="medium">
        <color theme="0" tint="-0.14996795556505021"/>
      </left>
      <right/>
      <top style="medium">
        <color theme="0"/>
      </top>
      <bottom style="medium">
        <color theme="0" tint="-0.14996795556505021"/>
      </bottom>
      <diagonal/>
    </border>
    <border>
      <left/>
      <right style="medium">
        <color theme="0"/>
      </right>
      <top style="medium">
        <color theme="0"/>
      </top>
      <bottom style="medium">
        <color theme="0" tint="-0.14996795556505021"/>
      </bottom>
      <diagonal/>
    </border>
    <border>
      <left/>
      <right/>
      <top style="medium">
        <color theme="0"/>
      </top>
      <bottom style="medium">
        <color theme="0" tint="-0.14996795556505021"/>
      </bottom>
      <diagonal/>
    </border>
    <border>
      <left style="medium">
        <color theme="0"/>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rgb="FF002060"/>
      </left>
      <right style="medium">
        <color rgb="FF002060"/>
      </right>
      <top style="medium">
        <color rgb="FF002060"/>
      </top>
      <bottom style="medium">
        <color rgb="FF002060"/>
      </bottom>
      <diagonal/>
    </border>
    <border>
      <left style="medium">
        <color theme="0"/>
      </left>
      <right style="medium">
        <color theme="0"/>
      </right>
      <top style="medium">
        <color theme="0"/>
      </top>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9FDF"/>
      </top>
      <bottom style="medium">
        <color rgb="FF009FDF"/>
      </bottom>
      <diagonal/>
    </border>
    <border>
      <left style="medium">
        <color theme="0"/>
      </left>
      <right/>
      <top style="medium">
        <color theme="0"/>
      </top>
      <bottom style="medium">
        <color theme="0" tint="-0.14996795556505021"/>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style="thin">
        <color rgb="FF002060"/>
      </right>
      <top/>
      <bottom style="thin">
        <color rgb="FF002060"/>
      </bottom>
      <diagonal/>
    </border>
    <border>
      <left style="thin">
        <color indexed="64"/>
      </left>
      <right style="medium">
        <color indexed="64"/>
      </right>
      <top/>
      <bottom/>
      <diagonal/>
    </border>
    <border>
      <left style="medium">
        <color rgb="FF00B0F0"/>
      </left>
      <right style="medium">
        <color rgb="FF00B0F0"/>
      </right>
      <top/>
      <bottom style="thin">
        <color theme="1"/>
      </bottom>
      <diagonal/>
    </border>
    <border>
      <left/>
      <right style="medium">
        <color rgb="FF00B0F0"/>
      </right>
      <top style="medium">
        <color rgb="FF00B0F0"/>
      </top>
      <bottom style="thin">
        <color theme="4"/>
      </bottom>
      <diagonal/>
    </border>
    <border>
      <left style="medium">
        <color rgb="FF009FDF"/>
      </left>
      <right/>
      <top style="medium">
        <color theme="4"/>
      </top>
      <bottom style="thin">
        <color theme="1"/>
      </bottom>
      <diagonal/>
    </border>
    <border>
      <left/>
      <right style="medium">
        <color rgb="FF009FDF"/>
      </right>
      <top style="medium">
        <color theme="4"/>
      </top>
      <bottom style="thin">
        <color theme="1"/>
      </bottom>
      <diagonal/>
    </border>
    <border>
      <left style="medium">
        <color rgb="FF009FDF"/>
      </left>
      <right/>
      <top style="medium">
        <color theme="4"/>
      </top>
      <bottom/>
      <diagonal/>
    </border>
    <border>
      <left/>
      <right/>
      <top style="medium">
        <color theme="4"/>
      </top>
      <bottom/>
      <diagonal/>
    </border>
    <border>
      <left/>
      <right style="medium">
        <color rgb="FF00B0F0"/>
      </right>
      <top style="medium">
        <color theme="4"/>
      </top>
      <bottom/>
      <diagonal/>
    </border>
    <border>
      <left style="medium">
        <color theme="4"/>
      </left>
      <right style="thin">
        <color theme="1"/>
      </right>
      <top style="thin">
        <color theme="1"/>
      </top>
      <bottom style="thin">
        <color theme="1"/>
      </bottom>
      <diagonal/>
    </border>
    <border>
      <left style="medium">
        <color theme="4"/>
      </left>
      <right style="thin">
        <color theme="1"/>
      </right>
      <top style="medium">
        <color theme="4"/>
      </top>
      <bottom style="thin">
        <color theme="1"/>
      </bottom>
      <diagonal/>
    </border>
    <border>
      <left style="medium">
        <color theme="4"/>
      </left>
      <right style="medium">
        <color theme="4"/>
      </right>
      <top style="medium">
        <color theme="4"/>
      </top>
      <bottom style="medium">
        <color theme="4"/>
      </bottom>
      <diagonal/>
    </border>
    <border>
      <left style="medium">
        <color theme="0"/>
      </left>
      <right style="medium">
        <color theme="0" tint="-0.14996795556505021"/>
      </right>
      <top style="medium">
        <color theme="0" tint="-0.14996795556505021"/>
      </top>
      <bottom/>
      <diagonal/>
    </border>
    <border>
      <left style="thin">
        <color theme="1"/>
      </left>
      <right style="medium">
        <color theme="4"/>
      </right>
      <top style="medium">
        <color theme="4"/>
      </top>
      <bottom style="thin">
        <color theme="1"/>
      </bottom>
      <diagonal/>
    </border>
    <border>
      <left style="thin">
        <color theme="1"/>
      </left>
      <right style="medium">
        <color theme="4"/>
      </right>
      <top style="thin">
        <color theme="1"/>
      </top>
      <bottom style="thin">
        <color theme="1"/>
      </bottom>
      <diagonal/>
    </border>
    <border>
      <left style="medium">
        <color theme="4"/>
      </left>
      <right style="thin">
        <color theme="1"/>
      </right>
      <top style="thin">
        <color theme="1"/>
      </top>
      <bottom style="medium">
        <color theme="4"/>
      </bottom>
      <diagonal/>
    </border>
    <border>
      <left style="thin">
        <color theme="1"/>
      </left>
      <right style="medium">
        <color theme="4"/>
      </right>
      <top style="thin">
        <color theme="1"/>
      </top>
      <bottom style="medium">
        <color theme="4"/>
      </bottom>
      <diagonal/>
    </border>
    <border>
      <left style="medium">
        <color theme="0" tint="-0.14996795556505021"/>
      </left>
      <right/>
      <top/>
      <bottom/>
      <diagonal/>
    </border>
    <border>
      <left/>
      <right style="thin">
        <color indexed="64"/>
      </right>
      <top style="medium">
        <color indexed="64"/>
      </top>
      <bottom/>
      <diagonal/>
    </border>
  </borders>
  <cellStyleXfs count="13">
    <xf numFmtId="0" fontId="0"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5" borderId="0" applyNumberFormat="0" applyBorder="0" applyAlignment="0" applyProtection="0"/>
    <xf numFmtId="0" fontId="1" fillId="6" borderId="0" applyNumberFormat="0" applyBorder="0" applyAlignment="0" applyProtection="0"/>
    <xf numFmtId="0" fontId="27" fillId="0" borderId="0"/>
    <xf numFmtId="9" fontId="27" fillId="0" borderId="0" applyFont="0" applyFill="0" applyBorder="0" applyAlignment="0" applyProtection="0"/>
    <xf numFmtId="168" fontId="27" fillId="0" borderId="0" applyFont="0" applyFill="0" applyBorder="0" applyAlignment="0" applyProtection="0"/>
    <xf numFmtId="0" fontId="51" fillId="0" borderId="0" applyNumberFormat="0" applyFill="0" applyBorder="0" applyAlignment="0" applyProtection="0"/>
    <xf numFmtId="0" fontId="55" fillId="0" borderId="0"/>
    <xf numFmtId="165" fontId="55" fillId="0" borderId="0" applyFont="0" applyFill="0" applyBorder="0" applyAlignment="0" applyProtection="0"/>
  </cellStyleXfs>
  <cellXfs count="753">
    <xf numFmtId="0" fontId="0" fillId="0" borderId="0" xfId="0"/>
    <xf numFmtId="0" fontId="2" fillId="0" borderId="0" xfId="0" applyFont="1"/>
    <xf numFmtId="0" fontId="0" fillId="0" borderId="0" xfId="0" applyAlignment="1">
      <alignment horizontal="center"/>
    </xf>
    <xf numFmtId="0" fontId="0" fillId="0" borderId="0" xfId="0" applyAlignment="1">
      <alignment horizontal="center"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1" fillId="0" borderId="0" xfId="7" applyFont="1"/>
    <xf numFmtId="14" fontId="28" fillId="0" borderId="0" xfId="7" applyNumberFormat="1" applyFont="1"/>
    <xf numFmtId="0" fontId="25" fillId="0" borderId="0" xfId="7" applyFont="1"/>
    <xf numFmtId="166" fontId="1" fillId="3" borderId="6" xfId="1" applyNumberFormat="1" applyFont="1" applyFill="1" applyBorder="1" applyAlignment="1">
      <alignment horizontal="center"/>
    </xf>
    <xf numFmtId="14" fontId="11" fillId="3" borderId="6" xfId="2" applyNumberFormat="1" applyFont="1" applyFill="1" applyBorder="1"/>
    <xf numFmtId="167" fontId="11" fillId="0" borderId="6" xfId="2" applyNumberFormat="1" applyFont="1" applyFill="1" applyBorder="1"/>
    <xf numFmtId="0" fontId="30" fillId="0" borderId="0" xfId="7" applyFont="1" applyAlignment="1">
      <alignment horizontal="left"/>
    </xf>
    <xf numFmtId="9" fontId="11" fillId="0" borderId="6" xfId="4" applyFont="1" applyFill="1" applyBorder="1"/>
    <xf numFmtId="0" fontId="18" fillId="0" borderId="0" xfId="5" applyFont="1" applyFill="1" applyBorder="1" applyAlignment="1">
      <alignment horizontal="center" vertical="center"/>
    </xf>
    <xf numFmtId="44" fontId="11" fillId="3" borderId="6" xfId="2" applyFont="1" applyFill="1" applyBorder="1"/>
    <xf numFmtId="0" fontId="11" fillId="0" borderId="36" xfId="7" applyFont="1" applyBorder="1"/>
    <xf numFmtId="44" fontId="8" fillId="0" borderId="50" xfId="2" applyFont="1" applyBorder="1"/>
    <xf numFmtId="44" fontId="11" fillId="0" borderId="50" xfId="2" applyFont="1" applyBorder="1"/>
    <xf numFmtId="44" fontId="11" fillId="0" borderId="51" xfId="2" applyFont="1" applyBorder="1"/>
    <xf numFmtId="0" fontId="11" fillId="0" borderId="6" xfId="7" applyFont="1" applyBorder="1" applyAlignment="1">
      <alignment horizontal="center"/>
    </xf>
    <xf numFmtId="44" fontId="11" fillId="0" borderId="6" xfId="7" applyNumberFormat="1" applyFont="1" applyBorder="1"/>
    <xf numFmtId="9" fontId="11" fillId="0" borderId="6" xfId="7" applyNumberFormat="1" applyFont="1" applyBorder="1" applyAlignment="1">
      <alignment horizontal="center"/>
    </xf>
    <xf numFmtId="0" fontId="19" fillId="0" borderId="53" xfId="7" applyFont="1" applyBorder="1"/>
    <xf numFmtId="0" fontId="19" fillId="0" borderId="0" xfId="7" applyFont="1"/>
    <xf numFmtId="166" fontId="1" fillId="4" borderId="6" xfId="1" applyNumberFormat="1" applyFont="1" applyFill="1" applyBorder="1" applyAlignment="1">
      <alignment horizontal="center"/>
    </xf>
    <xf numFmtId="44" fontId="11" fillId="0" borderId="0" xfId="2" applyFont="1" applyFill="1" applyBorder="1" applyAlignment="1">
      <alignment horizontal="center" vertical="center" wrapText="1"/>
    </xf>
    <xf numFmtId="0" fontId="16" fillId="3" borderId="6" xfId="8" applyNumberFormat="1" applyFont="1" applyFill="1" applyBorder="1" applyAlignment="1">
      <alignment horizontal="center" vertical="center"/>
    </xf>
    <xf numFmtId="0" fontId="11" fillId="0" borderId="0" xfId="7" applyFont="1" applyAlignment="1">
      <alignment vertical="center"/>
    </xf>
    <xf numFmtId="9" fontId="16" fillId="0" borderId="0" xfId="8" applyFont="1" applyFill="1" applyBorder="1" applyAlignment="1">
      <alignment vertical="center"/>
    </xf>
    <xf numFmtId="0" fontId="17" fillId="0" borderId="54" xfId="7" applyFont="1" applyBorder="1"/>
    <xf numFmtId="169" fontId="17" fillId="0" borderId="20" xfId="9" applyNumberFormat="1" applyFont="1" applyBorder="1" applyAlignment="1">
      <alignment horizontal="center" vertical="center"/>
    </xf>
    <xf numFmtId="44" fontId="8" fillId="0" borderId="0" xfId="7" applyNumberFormat="1" applyFont="1"/>
    <xf numFmtId="0" fontId="1" fillId="0" borderId="0" xfId="0" applyFont="1"/>
    <xf numFmtId="9" fontId="1" fillId="0" borderId="4" xfId="4" applyFont="1" applyBorder="1"/>
    <xf numFmtId="170" fontId="1" fillId="0" borderId="6" xfId="1" applyNumberFormat="1" applyFont="1" applyFill="1" applyBorder="1" applyAlignment="1">
      <alignment horizontal="center"/>
    </xf>
    <xf numFmtId="166" fontId="1" fillId="3" borderId="1" xfId="1" applyNumberFormat="1" applyFont="1" applyFill="1" applyBorder="1" applyAlignment="1">
      <alignment horizontal="center"/>
    </xf>
    <xf numFmtId="171" fontId="1" fillId="4" borderId="4" xfId="4" applyNumberFormat="1" applyFont="1" applyFill="1" applyBorder="1"/>
    <xf numFmtId="172" fontId="19" fillId="0" borderId="0" xfId="6" applyNumberFormat="1" applyFont="1" applyFill="1" applyBorder="1"/>
    <xf numFmtId="172" fontId="1" fillId="0" borderId="0" xfId="0" applyNumberFormat="1" applyFont="1"/>
    <xf numFmtId="173" fontId="33" fillId="0" borderId="0" xfId="6" applyNumberFormat="1" applyFont="1" applyFill="1"/>
    <xf numFmtId="0" fontId="0" fillId="3" borderId="42" xfId="0" applyFill="1" applyBorder="1"/>
    <xf numFmtId="170" fontId="1" fillId="0" borderId="43" xfId="1" applyNumberFormat="1" applyFont="1" applyFill="1" applyBorder="1" applyAlignment="1">
      <alignment horizontal="center"/>
    </xf>
    <xf numFmtId="0" fontId="1" fillId="3" borderId="42" xfId="0" applyFont="1" applyFill="1" applyBorder="1"/>
    <xf numFmtId="3" fontId="11" fillId="0" borderId="0" xfId="7" applyNumberFormat="1" applyFont="1"/>
    <xf numFmtId="0" fontId="1" fillId="3" borderId="57" xfId="0" applyFont="1" applyFill="1" applyBorder="1"/>
    <xf numFmtId="170" fontId="1" fillId="0" borderId="58" xfId="1" applyNumberFormat="1" applyFont="1" applyFill="1" applyBorder="1" applyAlignment="1">
      <alignment horizontal="center"/>
    </xf>
    <xf numFmtId="0" fontId="1" fillId="3" borderId="49" xfId="0" applyFont="1" applyFill="1" applyBorder="1"/>
    <xf numFmtId="166" fontId="1" fillId="3" borderId="50" xfId="1" applyNumberFormat="1" applyFont="1" applyFill="1" applyBorder="1" applyAlignment="1">
      <alignment horizontal="center"/>
    </xf>
    <xf numFmtId="170" fontId="1" fillId="0" borderId="51" xfId="1" applyNumberFormat="1" applyFont="1" applyFill="1" applyBorder="1" applyAlignment="1">
      <alignment horizontal="center"/>
    </xf>
    <xf numFmtId="166" fontId="19" fillId="0" borderId="6" xfId="7" applyNumberFormat="1" applyFont="1" applyBorder="1"/>
    <xf numFmtId="166" fontId="1" fillId="0" borderId="6" xfId="0" applyNumberFormat="1" applyFont="1" applyBorder="1"/>
    <xf numFmtId="171" fontId="19" fillId="0" borderId="6" xfId="4" applyNumberFormat="1" applyFont="1" applyFill="1" applyBorder="1"/>
    <xf numFmtId="171" fontId="1" fillId="0" borderId="40" xfId="4" applyNumberFormat="1" applyFont="1" applyBorder="1"/>
    <xf numFmtId="172" fontId="19" fillId="0" borderId="41" xfId="6" applyNumberFormat="1" applyFont="1" applyFill="1" applyBorder="1"/>
    <xf numFmtId="171" fontId="1" fillId="0" borderId="6" xfId="4" applyNumberFormat="1" applyFont="1" applyBorder="1"/>
    <xf numFmtId="166" fontId="19" fillId="0" borderId="52" xfId="7" applyNumberFormat="1" applyFont="1" applyBorder="1"/>
    <xf numFmtId="170" fontId="1" fillId="0" borderId="48" xfId="1" applyNumberFormat="1" applyFont="1" applyFill="1" applyBorder="1" applyAlignment="1">
      <alignment horizontal="center"/>
    </xf>
    <xf numFmtId="44" fontId="19" fillId="3" borderId="50" xfId="2" applyFont="1" applyFill="1" applyBorder="1" applyAlignment="1">
      <alignment horizontal="center"/>
    </xf>
    <xf numFmtId="44" fontId="19" fillId="3" borderId="51" xfId="2" applyFont="1" applyFill="1" applyBorder="1"/>
    <xf numFmtId="172" fontId="33" fillId="0" borderId="0" xfId="6" applyNumberFormat="1" applyFont="1" applyFill="1" applyBorder="1"/>
    <xf numFmtId="171" fontId="1" fillId="0" borderId="0" xfId="4" applyNumberFormat="1" applyFont="1" applyBorder="1"/>
    <xf numFmtId="171" fontId="33" fillId="0" borderId="0" xfId="4" applyNumberFormat="1" applyFont="1" applyFill="1" applyBorder="1"/>
    <xf numFmtId="171" fontId="1" fillId="0" borderId="0" xfId="4" applyNumberFormat="1" applyFont="1"/>
    <xf numFmtId="172" fontId="19" fillId="0" borderId="0" xfId="6" applyNumberFormat="1" applyFont="1" applyFill="1" applyBorder="1" applyAlignment="1">
      <alignment horizontal="center" vertical="center" wrapText="1"/>
    </xf>
    <xf numFmtId="9" fontId="1" fillId="3" borderId="0" xfId="0" applyNumberFormat="1" applyFont="1" applyFill="1"/>
    <xf numFmtId="9" fontId="19" fillId="3" borderId="0" xfId="4" applyFont="1" applyFill="1" applyBorder="1"/>
    <xf numFmtId="9" fontId="1" fillId="3" borderId="0" xfId="4" applyFont="1" applyFill="1" applyBorder="1"/>
    <xf numFmtId="9" fontId="1" fillId="0" borderId="0" xfId="4" applyFont="1" applyBorder="1"/>
    <xf numFmtId="0" fontId="1" fillId="10" borderId="0" xfId="0" applyFont="1" applyFill="1"/>
    <xf numFmtId="9" fontId="1" fillId="0" borderId="0" xfId="0" applyNumberFormat="1" applyFont="1"/>
    <xf numFmtId="9" fontId="19" fillId="0" borderId="0" xfId="7" applyNumberFormat="1" applyFont="1"/>
    <xf numFmtId="170" fontId="1" fillId="0" borderId="0" xfId="0" applyNumberFormat="1" applyFont="1"/>
    <xf numFmtId="9" fontId="19" fillId="0" borderId="0" xfId="4" applyFont="1"/>
    <xf numFmtId="174" fontId="1" fillId="0" borderId="0" xfId="0" applyNumberFormat="1" applyFont="1"/>
    <xf numFmtId="0" fontId="1" fillId="0" borderId="7" xfId="0" applyFont="1" applyBorder="1"/>
    <xf numFmtId="174" fontId="1" fillId="0" borderId="7" xfId="0" applyNumberFormat="1" applyFont="1" applyBorder="1"/>
    <xf numFmtId="170" fontId="1" fillId="0" borderId="7" xfId="0" applyNumberFormat="1" applyFont="1" applyBorder="1"/>
    <xf numFmtId="44" fontId="1" fillId="0" borderId="0" xfId="2" applyFont="1" applyBorder="1"/>
    <xf numFmtId="8" fontId="19" fillId="0" borderId="0" xfId="7" applyNumberFormat="1" applyFont="1"/>
    <xf numFmtId="167" fontId="19" fillId="0" borderId="0" xfId="7" applyNumberFormat="1" applyFont="1"/>
    <xf numFmtId="44" fontId="1" fillId="0" borderId="7" xfId="2" applyFont="1" applyBorder="1"/>
    <xf numFmtId="44" fontId="19" fillId="0" borderId="0" xfId="7" applyNumberFormat="1" applyFont="1"/>
    <xf numFmtId="44" fontId="11" fillId="0" borderId="0" xfId="7" applyNumberFormat="1" applyFont="1"/>
    <xf numFmtId="44" fontId="19" fillId="0" borderId="7" xfId="7" applyNumberFormat="1" applyFont="1" applyBorder="1"/>
    <xf numFmtId="0" fontId="1" fillId="10" borderId="7" xfId="0" applyFont="1" applyFill="1" applyBorder="1"/>
    <xf numFmtId="0" fontId="31" fillId="0" borderId="0" xfId="5" applyFont="1" applyFill="1" applyBorder="1" applyAlignment="1">
      <alignment horizontal="center" vertical="center"/>
    </xf>
    <xf numFmtId="173" fontId="34" fillId="0" borderId="0" xfId="6" applyNumberFormat="1" applyFont="1" applyFill="1"/>
    <xf numFmtId="0" fontId="31" fillId="0" borderId="37" xfId="5" applyFont="1" applyFill="1" applyBorder="1" applyAlignment="1">
      <alignment horizontal="center" vertical="center"/>
    </xf>
    <xf numFmtId="0" fontId="19" fillId="0" borderId="0" xfId="5" applyFont="1" applyFill="1" applyBorder="1" applyAlignment="1">
      <alignment horizontal="center"/>
    </xf>
    <xf numFmtId="0" fontId="1" fillId="0" borderId="59"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9" fillId="0" borderId="0" xfId="0" applyFont="1" applyAlignment="1">
      <alignment horizontal="left" vertical="top"/>
    </xf>
    <xf numFmtId="173" fontId="1" fillId="0" borderId="59" xfId="0" applyNumberFormat="1" applyFont="1" applyBorder="1" applyAlignment="1">
      <alignment horizontal="left" vertical="top"/>
    </xf>
    <xf numFmtId="173" fontId="35" fillId="11" borderId="41" xfId="6" applyNumberFormat="1" applyFont="1" applyFill="1" applyBorder="1"/>
    <xf numFmtId="173" fontId="11" fillId="0" borderId="0" xfId="7" applyNumberFormat="1" applyFont="1"/>
    <xf numFmtId="44" fontId="36" fillId="11" borderId="43" xfId="2" applyFont="1" applyFill="1" applyBorder="1"/>
    <xf numFmtId="44" fontId="36" fillId="11" borderId="48" xfId="2" applyFont="1" applyFill="1" applyBorder="1"/>
    <xf numFmtId="0" fontId="37" fillId="0" borderId="49" xfId="5" applyFont="1" applyFill="1" applyBorder="1"/>
    <xf numFmtId="44" fontId="34" fillId="0" borderId="51" xfId="2" applyFont="1" applyFill="1" applyBorder="1"/>
    <xf numFmtId="0" fontId="1" fillId="0" borderId="54" xfId="0" applyFont="1" applyBorder="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xf numFmtId="0" fontId="37" fillId="0" borderId="0" xfId="5" applyFont="1" applyFill="1"/>
    <xf numFmtId="9" fontId="34" fillId="12" borderId="6" xfId="4" applyFont="1" applyFill="1" applyBorder="1"/>
    <xf numFmtId="44" fontId="38" fillId="0" borderId="0" xfId="5" applyNumberFormat="1" applyFont="1" applyFill="1"/>
    <xf numFmtId="0" fontId="19" fillId="3" borderId="6" xfId="2" applyNumberFormat="1" applyFont="1" applyFill="1" applyBorder="1" applyAlignment="1">
      <alignment horizontal="center"/>
    </xf>
    <xf numFmtId="14" fontId="19" fillId="3" borderId="6" xfId="2" applyNumberFormat="1" applyFont="1" applyFill="1" applyBorder="1" applyAlignment="1">
      <alignment horizontal="center"/>
    </xf>
    <xf numFmtId="172" fontId="33" fillId="0" borderId="0" xfId="6" applyNumberFormat="1" applyFont="1" applyFill="1" applyBorder="1" applyAlignment="1">
      <alignment horizontal="center" vertical="center" wrapText="1"/>
    </xf>
    <xf numFmtId="166" fontId="11" fillId="0" borderId="0" xfId="1" applyNumberFormat="1" applyFont="1"/>
    <xf numFmtId="0" fontId="8" fillId="0" borderId="60" xfId="7" applyFont="1" applyBorder="1"/>
    <xf numFmtId="9" fontId="11" fillId="0" borderId="6" xfId="4" applyFont="1" applyBorder="1"/>
    <xf numFmtId="173" fontId="39" fillId="0" borderId="60" xfId="7" applyNumberFormat="1" applyFont="1" applyBorder="1"/>
    <xf numFmtId="44" fontId="39" fillId="0" borderId="60" xfId="7" applyNumberFormat="1" applyFont="1" applyBorder="1"/>
    <xf numFmtId="166" fontId="39" fillId="0" borderId="60" xfId="7" applyNumberFormat="1" applyFont="1" applyBorder="1"/>
    <xf numFmtId="9" fontId="39" fillId="0" borderId="60" xfId="7" applyNumberFormat="1" applyFont="1" applyBorder="1"/>
    <xf numFmtId="44" fontId="11" fillId="0" borderId="0" xfId="2" applyFont="1" applyBorder="1"/>
    <xf numFmtId="172" fontId="19" fillId="0" borderId="0" xfId="6" applyNumberFormat="1" applyFont="1" applyFill="1" applyBorder="1" applyAlignment="1">
      <alignment horizontal="center"/>
    </xf>
    <xf numFmtId="166" fontId="19" fillId="0" borderId="0" xfId="7" applyNumberFormat="1" applyFont="1"/>
    <xf numFmtId="44" fontId="11" fillId="0" borderId="6" xfId="2" applyFont="1" applyFill="1" applyBorder="1"/>
    <xf numFmtId="0" fontId="11" fillId="13" borderId="0" xfId="7" applyFont="1" applyFill="1"/>
    <xf numFmtId="0" fontId="8" fillId="13" borderId="0" xfId="7" applyFont="1" applyFill="1"/>
    <xf numFmtId="0" fontId="11" fillId="13" borderId="39" xfId="7" applyFont="1" applyFill="1" applyBorder="1"/>
    <xf numFmtId="0" fontId="8" fillId="13" borderId="41" xfId="7" applyFont="1" applyFill="1" applyBorder="1" applyAlignment="1">
      <alignment wrapText="1"/>
    </xf>
    <xf numFmtId="0" fontId="8" fillId="13" borderId="0" xfId="7" applyFont="1" applyFill="1" applyAlignment="1">
      <alignment wrapText="1"/>
    </xf>
    <xf numFmtId="0" fontId="11" fillId="13" borderId="42" xfId="7" applyFont="1" applyFill="1" applyBorder="1" applyAlignment="1">
      <alignment horizontal="center"/>
    </xf>
    <xf numFmtId="0" fontId="11" fillId="13" borderId="2" xfId="7" applyFont="1" applyFill="1" applyBorder="1"/>
    <xf numFmtId="0" fontId="11" fillId="13" borderId="3" xfId="7" applyFont="1" applyFill="1" applyBorder="1"/>
    <xf numFmtId="0" fontId="11" fillId="13" borderId="4" xfId="7" applyFont="1" applyFill="1" applyBorder="1"/>
    <xf numFmtId="0" fontId="11" fillId="13" borderId="43" xfId="7" applyFont="1" applyFill="1" applyBorder="1"/>
    <xf numFmtId="0" fontId="11" fillId="13" borderId="2" xfId="7" applyFont="1" applyFill="1" applyBorder="1" applyAlignment="1">
      <alignment horizontal="left"/>
    </xf>
    <xf numFmtId="0" fontId="11" fillId="13" borderId="3" xfId="7" applyFont="1" applyFill="1" applyBorder="1" applyAlignment="1">
      <alignment horizontal="left"/>
    </xf>
    <xf numFmtId="0" fontId="8" fillId="13" borderId="2" xfId="7" applyFont="1" applyFill="1" applyBorder="1" applyAlignment="1">
      <alignment horizontal="left"/>
    </xf>
    <xf numFmtId="0" fontId="11" fillId="13" borderId="44" xfId="7" applyFont="1" applyFill="1" applyBorder="1" applyAlignment="1">
      <alignment horizontal="center"/>
    </xf>
    <xf numFmtId="0" fontId="8" fillId="13" borderId="45" xfId="7" applyFont="1" applyFill="1" applyBorder="1" applyAlignment="1">
      <alignment horizontal="left"/>
    </xf>
    <xf numFmtId="0" fontId="11" fillId="13" borderId="46" xfId="7" applyFont="1" applyFill="1" applyBorder="1" applyAlignment="1">
      <alignment horizontal="left"/>
    </xf>
    <xf numFmtId="0" fontId="11" fillId="13" borderId="47" xfId="7" applyFont="1" applyFill="1" applyBorder="1"/>
    <xf numFmtId="0" fontId="11" fillId="13" borderId="48" xfId="7" applyFont="1" applyFill="1" applyBorder="1"/>
    <xf numFmtId="0" fontId="1" fillId="8" borderId="49" xfId="6" applyFill="1" applyBorder="1" applyAlignment="1">
      <alignment horizontal="center" vertical="center" wrapText="1"/>
    </xf>
    <xf numFmtId="0" fontId="1" fillId="8" borderId="50" xfId="6" applyFill="1" applyBorder="1" applyAlignment="1">
      <alignment horizontal="center" vertical="center" wrapText="1"/>
    </xf>
    <xf numFmtId="0" fontId="1" fillId="8" borderId="51" xfId="6" applyFill="1" applyBorder="1" applyAlignment="1">
      <alignment horizontal="center" vertical="center" wrapText="1"/>
    </xf>
    <xf numFmtId="0" fontId="1" fillId="8" borderId="6" xfId="6" applyFill="1" applyBorder="1" applyAlignment="1">
      <alignment horizontal="center"/>
    </xf>
    <xf numFmtId="0" fontId="1" fillId="8" borderId="6" xfId="6" applyFill="1" applyBorder="1"/>
    <xf numFmtId="0" fontId="1" fillId="8" borderId="4" xfId="6" applyFill="1" applyBorder="1" applyAlignment="1">
      <alignment horizontal="center" vertical="center"/>
    </xf>
    <xf numFmtId="0" fontId="1" fillId="8" borderId="43" xfId="6" applyFill="1" applyBorder="1" applyAlignment="1">
      <alignment horizontal="center"/>
    </xf>
    <xf numFmtId="0" fontId="1" fillId="8" borderId="42" xfId="6" applyFill="1" applyBorder="1"/>
    <xf numFmtId="0" fontId="1" fillId="8" borderId="57" xfId="6" applyFill="1" applyBorder="1"/>
    <xf numFmtId="0" fontId="1" fillId="8" borderId="49" xfId="6" applyFill="1" applyBorder="1" applyAlignment="1">
      <alignment horizontal="right"/>
    </xf>
    <xf numFmtId="0" fontId="1" fillId="8" borderId="49" xfId="6" applyFill="1" applyBorder="1" applyAlignment="1">
      <alignment horizontal="left"/>
    </xf>
    <xf numFmtId="166" fontId="1" fillId="8" borderId="50" xfId="1" applyNumberFormat="1" applyFont="1" applyFill="1" applyBorder="1" applyAlignment="1">
      <alignment horizontal="center"/>
    </xf>
    <xf numFmtId="166" fontId="1" fillId="8" borderId="51" xfId="1" applyNumberFormat="1" applyFont="1" applyFill="1" applyBorder="1" applyAlignment="1">
      <alignment horizontal="center"/>
    </xf>
    <xf numFmtId="170" fontId="1" fillId="8" borderId="50" xfId="1" applyNumberFormat="1" applyFont="1" applyFill="1" applyBorder="1" applyAlignment="1"/>
    <xf numFmtId="170" fontId="1" fillId="8" borderId="51" xfId="1" applyNumberFormat="1" applyFont="1" applyFill="1" applyBorder="1" applyAlignment="1"/>
    <xf numFmtId="0" fontId="1" fillId="8" borderId="55" xfId="6" applyFill="1" applyBorder="1" applyAlignment="1">
      <alignment horizontal="center"/>
    </xf>
    <xf numFmtId="0" fontId="1" fillId="8" borderId="5" xfId="6" applyFill="1" applyBorder="1" applyAlignment="1">
      <alignment horizontal="center"/>
    </xf>
    <xf numFmtId="0" fontId="16" fillId="8" borderId="56" xfId="6" applyFont="1" applyFill="1" applyBorder="1" applyAlignment="1">
      <alignment horizontal="center"/>
    </xf>
    <xf numFmtId="0" fontId="1" fillId="8" borderId="6" xfId="6" applyFill="1" applyBorder="1" applyAlignment="1">
      <alignment horizontal="left"/>
    </xf>
    <xf numFmtId="0" fontId="1" fillId="8" borderId="39" xfId="6" applyFill="1" applyBorder="1" applyAlignment="1">
      <alignment horizontal="left"/>
    </xf>
    <xf numFmtId="0" fontId="1" fillId="8" borderId="42" xfId="6" applyFill="1" applyBorder="1" applyAlignment="1">
      <alignment horizontal="left"/>
    </xf>
    <xf numFmtId="0" fontId="1" fillId="8" borderId="44" xfId="6" applyFill="1" applyBorder="1" applyAlignment="1">
      <alignment horizontal="left"/>
    </xf>
    <xf numFmtId="0" fontId="1" fillId="8" borderId="49" xfId="6" applyFill="1" applyBorder="1"/>
    <xf numFmtId="0" fontId="32" fillId="8" borderId="39" xfId="6" applyFont="1" applyFill="1" applyBorder="1"/>
    <xf numFmtId="173" fontId="34" fillId="8" borderId="41" xfId="6" applyNumberFormat="1" applyFont="1" applyFill="1" applyBorder="1"/>
    <xf numFmtId="0" fontId="32" fillId="8" borderId="42" xfId="6" applyFont="1" applyFill="1" applyBorder="1"/>
    <xf numFmtId="173" fontId="34" fillId="8" borderId="43" xfId="6" applyNumberFormat="1" applyFont="1" applyFill="1" applyBorder="1"/>
    <xf numFmtId="0" fontId="35" fillId="8" borderId="42" xfId="6" applyFont="1" applyFill="1" applyBorder="1"/>
    <xf numFmtId="173" fontId="35" fillId="8" borderId="43" xfId="6" applyNumberFormat="1" applyFont="1" applyFill="1" applyBorder="1"/>
    <xf numFmtId="0" fontId="32" fillId="8" borderId="57" xfId="6" applyFont="1" applyFill="1" applyBorder="1"/>
    <xf numFmtId="173" fontId="34" fillId="8" borderId="58" xfId="6" applyNumberFormat="1" applyFont="1" applyFill="1" applyBorder="1"/>
    <xf numFmtId="0" fontId="3" fillId="11" borderId="36" xfId="6" applyFont="1" applyFill="1" applyBorder="1" applyAlignment="1">
      <alignment horizontal="center" vertical="center" wrapText="1"/>
    </xf>
    <xf numFmtId="0" fontId="23" fillId="11" borderId="49" xfId="5" applyFill="1" applyBorder="1"/>
    <xf numFmtId="0" fontId="22" fillId="11" borderId="36" xfId="5" applyFont="1" applyFill="1" applyBorder="1" applyAlignment="1">
      <alignment horizontal="left"/>
    </xf>
    <xf numFmtId="0" fontId="23" fillId="11" borderId="37" xfId="5" applyFill="1" applyBorder="1" applyAlignment="1">
      <alignment horizontal="center"/>
    </xf>
    <xf numFmtId="0" fontId="23" fillId="11" borderId="38" xfId="5" applyFill="1" applyBorder="1" applyAlignment="1">
      <alignment horizontal="center"/>
    </xf>
    <xf numFmtId="0" fontId="35" fillId="11" borderId="39" xfId="5" applyFont="1" applyFill="1" applyBorder="1"/>
    <xf numFmtId="0" fontId="36" fillId="11" borderId="42" xfId="5" applyFont="1" applyFill="1" applyBorder="1"/>
    <xf numFmtId="0" fontId="36" fillId="11" borderId="44" xfId="5" applyFont="1" applyFill="1" applyBorder="1" applyAlignment="1">
      <alignment vertical="center"/>
    </xf>
    <xf numFmtId="0" fontId="1" fillId="8" borderId="5" xfId="6" applyFill="1" applyBorder="1" applyAlignment="1">
      <alignment horizontal="left"/>
    </xf>
    <xf numFmtId="0" fontId="41" fillId="0" borderId="0" xfId="7" applyFont="1" applyAlignment="1">
      <alignment horizontal="left"/>
    </xf>
    <xf numFmtId="0" fontId="43" fillId="8" borderId="6" xfId="6" applyFont="1" applyFill="1" applyBorder="1"/>
    <xf numFmtId="9" fontId="44" fillId="0" borderId="6" xfId="4" applyFont="1" applyFill="1" applyBorder="1"/>
    <xf numFmtId="172" fontId="43" fillId="0" borderId="0" xfId="6" applyNumberFormat="1" applyFont="1" applyFill="1" applyBorder="1" applyAlignment="1">
      <alignment horizontal="center" vertical="center" wrapText="1"/>
    </xf>
    <xf numFmtId="171" fontId="45" fillId="0" borderId="0" xfId="4" applyNumberFormat="1" applyFont="1" applyFill="1" applyBorder="1"/>
    <xf numFmtId="171" fontId="43" fillId="0" borderId="0" xfId="4" applyNumberFormat="1" applyFont="1" applyBorder="1"/>
    <xf numFmtId="9" fontId="43" fillId="3" borderId="0" xfId="4" applyFont="1" applyFill="1" applyBorder="1"/>
    <xf numFmtId="9" fontId="43" fillId="0" borderId="0" xfId="4" applyFont="1" applyBorder="1"/>
    <xf numFmtId="9" fontId="43" fillId="0" borderId="0" xfId="0" applyNumberFormat="1" applyFont="1"/>
    <xf numFmtId="170" fontId="43" fillId="0" borderId="0" xfId="0" applyNumberFormat="1" applyFont="1"/>
    <xf numFmtId="0" fontId="43" fillId="0" borderId="0" xfId="7" applyFont="1"/>
    <xf numFmtId="44" fontId="43" fillId="0" borderId="0" xfId="2" applyFont="1" applyBorder="1"/>
    <xf numFmtId="44" fontId="43" fillId="0" borderId="7" xfId="2" applyFont="1" applyBorder="1"/>
    <xf numFmtId="44" fontId="43" fillId="0" borderId="0" xfId="7" applyNumberFormat="1" applyFont="1"/>
    <xf numFmtId="44" fontId="44" fillId="0" borderId="0" xfId="7" applyNumberFormat="1" applyFont="1"/>
    <xf numFmtId="44" fontId="43" fillId="0" borderId="7" xfId="7" applyNumberFormat="1" applyFont="1" applyBorder="1"/>
    <xf numFmtId="172" fontId="43" fillId="0" borderId="0" xfId="6" applyNumberFormat="1" applyFont="1" applyFill="1" applyBorder="1"/>
    <xf numFmtId="166" fontId="43" fillId="3" borderId="6" xfId="1" applyNumberFormat="1" applyFont="1" applyFill="1" applyBorder="1" applyAlignment="1">
      <alignment horizontal="center"/>
    </xf>
    <xf numFmtId="44" fontId="44" fillId="0" borderId="6" xfId="7" applyNumberFormat="1" applyFont="1" applyBorder="1"/>
    <xf numFmtId="9" fontId="44" fillId="0" borderId="6" xfId="7" applyNumberFormat="1" applyFont="1" applyBorder="1" applyAlignment="1">
      <alignment horizontal="center"/>
    </xf>
    <xf numFmtId="9" fontId="43" fillId="0" borderId="51" xfId="4" applyFont="1" applyFill="1" applyBorder="1"/>
    <xf numFmtId="175" fontId="19" fillId="3" borderId="6" xfId="7" applyNumberFormat="1" applyFont="1" applyFill="1" applyBorder="1"/>
    <xf numFmtId="0" fontId="0" fillId="0" borderId="1" xfId="0" applyBorder="1"/>
    <xf numFmtId="0" fontId="0" fillId="0" borderId="66" xfId="0" applyBorder="1"/>
    <xf numFmtId="0" fontId="0" fillId="0" borderId="5" xfId="0" applyBorder="1"/>
    <xf numFmtId="0" fontId="0" fillId="8" borderId="6" xfId="6" applyFont="1" applyFill="1" applyBorder="1"/>
    <xf numFmtId="0" fontId="17" fillId="0" borderId="0" xfId="7" applyFont="1"/>
    <xf numFmtId="169" fontId="17" fillId="0" borderId="0" xfId="9" applyNumberFormat="1" applyFont="1" applyBorder="1" applyAlignment="1">
      <alignment horizontal="center" vertical="center"/>
    </xf>
    <xf numFmtId="0" fontId="47" fillId="0" borderId="0" xfId="7" applyFont="1" applyAlignment="1">
      <alignment horizontal="right" vertical="top"/>
    </xf>
    <xf numFmtId="1" fontId="16" fillId="3" borderId="6" xfId="7" applyNumberFormat="1" applyFont="1" applyFill="1" applyBorder="1" applyAlignment="1">
      <alignment horizontal="center" vertical="center" wrapText="1"/>
    </xf>
    <xf numFmtId="44" fontId="16" fillId="3" borderId="43" xfId="2" applyFont="1" applyFill="1" applyBorder="1" applyAlignment="1">
      <alignment horizontal="center" vertical="center" wrapText="1"/>
    </xf>
    <xf numFmtId="1" fontId="16" fillId="3" borderId="52" xfId="7" applyNumberFormat="1" applyFont="1" applyFill="1" applyBorder="1" applyAlignment="1">
      <alignment horizontal="center" vertical="center" wrapText="1"/>
    </xf>
    <xf numFmtId="44" fontId="16" fillId="3" borderId="48" xfId="2" applyFont="1" applyFill="1" applyBorder="1" applyAlignment="1">
      <alignment horizontal="center" vertical="center" wrapText="1"/>
    </xf>
    <xf numFmtId="0" fontId="16" fillId="4" borderId="6" xfId="8" applyNumberFormat="1" applyFont="1" applyFill="1" applyBorder="1" applyAlignment="1">
      <alignment horizontal="center" vertical="center"/>
    </xf>
    <xf numFmtId="9" fontId="16" fillId="4" borderId="6" xfId="8" applyFont="1" applyFill="1" applyBorder="1" applyAlignment="1">
      <alignment horizontal="center" vertical="center"/>
    </xf>
    <xf numFmtId="37" fontId="1" fillId="4" borderId="6" xfId="9" applyNumberFormat="1" applyFont="1" applyFill="1" applyBorder="1" applyAlignment="1">
      <alignment horizontal="center" vertical="center"/>
    </xf>
    <xf numFmtId="0" fontId="16" fillId="4" borderId="52" xfId="7" applyFont="1" applyFill="1" applyBorder="1" applyAlignment="1">
      <alignment horizontal="center" vertical="center"/>
    </xf>
    <xf numFmtId="37" fontId="1" fillId="4" borderId="52" xfId="9" applyNumberFormat="1" applyFont="1" applyFill="1" applyBorder="1" applyAlignment="1">
      <alignment horizontal="center" vertical="center"/>
    </xf>
    <xf numFmtId="0" fontId="16" fillId="4" borderId="6" xfId="7" applyFont="1" applyFill="1" applyBorder="1" applyAlignment="1">
      <alignment vertical="center"/>
    </xf>
    <xf numFmtId="0" fontId="16" fillId="4" borderId="52" xfId="7" applyFont="1" applyFill="1" applyBorder="1" applyAlignment="1">
      <alignment vertical="center"/>
    </xf>
    <xf numFmtId="9" fontId="16" fillId="4" borderId="5" xfId="8" applyFont="1" applyFill="1" applyBorder="1" applyAlignment="1">
      <alignment horizontal="center" vertical="center"/>
    </xf>
    <xf numFmtId="37" fontId="1" fillId="4" borderId="5" xfId="9" applyNumberFormat="1" applyFont="1" applyFill="1" applyBorder="1" applyAlignment="1">
      <alignment horizontal="center" vertical="center"/>
    </xf>
    <xf numFmtId="0" fontId="1" fillId="8" borderId="68" xfId="6" applyFill="1" applyBorder="1" applyAlignment="1">
      <alignment horizontal="center" vertical="center" wrapText="1"/>
    </xf>
    <xf numFmtId="0" fontId="16" fillId="3" borderId="5" xfId="8" applyNumberFormat="1" applyFont="1" applyFill="1" applyBorder="1" applyAlignment="1">
      <alignment horizontal="center" vertical="center"/>
    </xf>
    <xf numFmtId="0" fontId="16" fillId="3" borderId="52" xfId="8" applyNumberFormat="1" applyFont="1" applyFill="1" applyBorder="1" applyAlignment="1">
      <alignment horizontal="center" vertical="center"/>
    </xf>
    <xf numFmtId="3" fontId="11" fillId="0" borderId="6" xfId="7" applyNumberFormat="1" applyFont="1" applyBorder="1" applyAlignment="1">
      <alignment horizontal="left" vertical="center" wrapText="1"/>
    </xf>
    <xf numFmtId="0" fontId="23" fillId="11" borderId="70" xfId="5" applyFill="1" applyBorder="1"/>
    <xf numFmtId="0" fontId="23" fillId="11" borderId="71" xfId="5" applyFill="1" applyBorder="1"/>
    <xf numFmtId="0" fontId="0" fillId="8" borderId="69" xfId="6" applyFont="1" applyFill="1" applyBorder="1" applyAlignment="1">
      <alignment horizontal="center" vertical="center" wrapText="1"/>
    </xf>
    <xf numFmtId="0" fontId="0" fillId="8" borderId="68" xfId="6" applyFont="1" applyFill="1" applyBorder="1" applyAlignment="1">
      <alignment horizontal="center" vertical="center" wrapText="1"/>
    </xf>
    <xf numFmtId="1" fontId="16" fillId="3" borderId="5" xfId="7" applyNumberFormat="1" applyFont="1" applyFill="1" applyBorder="1" applyAlignment="1">
      <alignment horizontal="center" vertical="center" wrapText="1"/>
    </xf>
    <xf numFmtId="44" fontId="16" fillId="3" borderId="56" xfId="2" applyFont="1" applyFill="1" applyBorder="1" applyAlignment="1">
      <alignment horizontal="center" vertical="center" wrapText="1"/>
    </xf>
    <xf numFmtId="0" fontId="1" fillId="8" borderId="66" xfId="6" applyFill="1" applyBorder="1" applyAlignment="1">
      <alignment horizontal="center" vertical="center" wrapText="1"/>
    </xf>
    <xf numFmtId="0" fontId="0" fillId="8" borderId="66" xfId="6" applyFont="1" applyFill="1" applyBorder="1" applyAlignment="1">
      <alignment horizontal="center" vertical="center" wrapText="1"/>
    </xf>
    <xf numFmtId="0" fontId="23" fillId="11" borderId="36" xfId="5" applyFill="1" applyBorder="1"/>
    <xf numFmtId="0" fontId="23" fillId="11" borderId="37" xfId="5" applyFill="1" applyBorder="1"/>
    <xf numFmtId="0" fontId="23" fillId="11" borderId="38" xfId="5" applyFill="1" applyBorder="1"/>
    <xf numFmtId="167" fontId="8" fillId="0" borderId="60" xfId="7" applyNumberFormat="1" applyFont="1" applyBorder="1"/>
    <xf numFmtId="0" fontId="33" fillId="0" borderId="0" xfId="7" applyFont="1" applyAlignment="1">
      <alignment horizontal="right"/>
    </xf>
    <xf numFmtId="44" fontId="8" fillId="0" borderId="60" xfId="7" applyNumberFormat="1" applyFont="1" applyBorder="1"/>
    <xf numFmtId="0" fontId="1" fillId="8" borderId="42" xfId="6" applyFill="1" applyBorder="1" applyAlignment="1">
      <alignment vertical="center"/>
    </xf>
    <xf numFmtId="0" fontId="48" fillId="4" borderId="5" xfId="7" applyFont="1" applyFill="1" applyBorder="1" applyAlignment="1">
      <alignment vertical="center"/>
    </xf>
    <xf numFmtId="0" fontId="16" fillId="4" borderId="5" xfId="7" applyFont="1" applyFill="1" applyBorder="1" applyAlignment="1">
      <alignment vertical="center"/>
    </xf>
    <xf numFmtId="9" fontId="11" fillId="0" borderId="0" xfId="7" applyNumberFormat="1" applyFont="1" applyAlignment="1">
      <alignment vertical="center"/>
    </xf>
    <xf numFmtId="0" fontId="48" fillId="4" borderId="6" xfId="7" applyFont="1" applyFill="1" applyBorder="1" applyAlignment="1">
      <alignment vertical="center"/>
    </xf>
    <xf numFmtId="0" fontId="48" fillId="4" borderId="52" xfId="7" applyFont="1" applyFill="1" applyBorder="1" applyAlignment="1">
      <alignment vertical="center"/>
    </xf>
    <xf numFmtId="44" fontId="16" fillId="3" borderId="6" xfId="7" applyNumberFormat="1" applyFont="1" applyFill="1" applyBorder="1"/>
    <xf numFmtId="174" fontId="43" fillId="0" borderId="7" xfId="0" applyNumberFormat="1" applyFont="1" applyBorder="1"/>
    <xf numFmtId="174" fontId="43" fillId="0" borderId="0" xfId="0" applyNumberFormat="1" applyFont="1"/>
    <xf numFmtId="0" fontId="27" fillId="15" borderId="0" xfId="11" applyFont="1" applyFill="1"/>
    <xf numFmtId="0" fontId="57" fillId="15" borderId="0" xfId="11" applyFont="1" applyFill="1" applyAlignment="1">
      <alignment horizontal="right"/>
    </xf>
    <xf numFmtId="0" fontId="27" fillId="15" borderId="0" xfId="11" applyFont="1" applyFill="1" applyAlignment="1">
      <alignment horizontal="left"/>
    </xf>
    <xf numFmtId="0" fontId="58" fillId="15" borderId="0" xfId="11" applyFont="1" applyFill="1"/>
    <xf numFmtId="0" fontId="58" fillId="17" borderId="0" xfId="11" applyFont="1" applyFill="1" applyAlignment="1" applyProtection="1">
      <alignment horizontal="center"/>
      <protection locked="0"/>
    </xf>
    <xf numFmtId="0" fontId="27" fillId="15" borderId="0" xfId="11" quotePrefix="1" applyFont="1" applyFill="1" applyAlignment="1">
      <alignment horizontal="left"/>
    </xf>
    <xf numFmtId="0" fontId="58" fillId="15" borderId="0" xfId="11" applyFont="1" applyFill="1" applyAlignment="1">
      <alignment horizontal="center"/>
    </xf>
    <xf numFmtId="0" fontId="58" fillId="15" borderId="0" xfId="11" applyFont="1" applyFill="1" applyAlignment="1">
      <alignment horizontal="left"/>
    </xf>
    <xf numFmtId="177" fontId="58" fillId="17" borderId="0" xfId="11" applyNumberFormat="1" applyFont="1" applyFill="1" applyAlignment="1" applyProtection="1">
      <alignment horizontal="center"/>
      <protection locked="0"/>
    </xf>
    <xf numFmtId="0" fontId="59" fillId="15" borderId="0" xfId="11" applyFont="1" applyFill="1"/>
    <xf numFmtId="0" fontId="27" fillId="15" borderId="0" xfId="11" applyFont="1" applyFill="1" applyAlignment="1">
      <alignment horizontal="center"/>
    </xf>
    <xf numFmtId="0" fontId="27" fillId="16" borderId="0" xfId="11" applyFont="1" applyFill="1"/>
    <xf numFmtId="0" fontId="27" fillId="0" borderId="0" xfId="11" applyFont="1"/>
    <xf numFmtId="0" fontId="58" fillId="15" borderId="0" xfId="11" applyFont="1" applyFill="1" applyAlignment="1">
      <alignment horizontal="right"/>
    </xf>
    <xf numFmtId="0" fontId="27" fillId="7" borderId="0" xfId="11" applyFont="1" applyFill="1"/>
    <xf numFmtId="0" fontId="60" fillId="7" borderId="0" xfId="11" applyFont="1" applyFill="1"/>
    <xf numFmtId="0" fontId="61" fillId="7" borderId="0" xfId="11" applyFont="1" applyFill="1"/>
    <xf numFmtId="0" fontId="60" fillId="7" borderId="0" xfId="11" quotePrefix="1" applyFont="1" applyFill="1" applyAlignment="1">
      <alignment horizontal="center"/>
    </xf>
    <xf numFmtId="0" fontId="60" fillId="7" borderId="0" xfId="11" quotePrefix="1" applyFont="1" applyFill="1" applyAlignment="1">
      <alignment horizontal="right"/>
    </xf>
    <xf numFmtId="0" fontId="60" fillId="7" borderId="0" xfId="11" applyFont="1" applyFill="1" applyAlignment="1">
      <alignment horizontal="center"/>
    </xf>
    <xf numFmtId="0" fontId="62" fillId="7" borderId="0" xfId="11" applyFont="1" applyFill="1"/>
    <xf numFmtId="0" fontId="27" fillId="7" borderId="0" xfId="11" applyFont="1" applyFill="1" applyAlignment="1">
      <alignment horizontal="right"/>
    </xf>
    <xf numFmtId="0" fontId="27" fillId="15" borderId="0" xfId="11" applyFont="1" applyFill="1" applyAlignment="1">
      <alignment horizontal="right"/>
    </xf>
    <xf numFmtId="178" fontId="27" fillId="15" borderId="0" xfId="11" applyNumberFormat="1" applyFont="1" applyFill="1"/>
    <xf numFmtId="0" fontId="59" fillId="15" borderId="0" xfId="11" applyFont="1" applyFill="1" applyAlignment="1">
      <alignment horizontal="left"/>
    </xf>
    <xf numFmtId="0" fontId="59" fillId="17" borderId="0" xfId="11" applyFont="1" applyFill="1" applyAlignment="1" applyProtection="1">
      <alignment horizontal="left"/>
      <protection locked="0"/>
    </xf>
    <xf numFmtId="0" fontId="59" fillId="15" borderId="0" xfId="11" applyFont="1" applyFill="1" applyAlignment="1">
      <alignment horizontal="center"/>
    </xf>
    <xf numFmtId="179" fontId="59" fillId="15" borderId="0" xfId="12" applyNumberFormat="1" applyFont="1" applyFill="1" applyBorder="1" applyAlignment="1" applyProtection="1"/>
    <xf numFmtId="39" fontId="59" fillId="15" borderId="0" xfId="12" applyNumberFormat="1" applyFont="1" applyFill="1" applyBorder="1" applyAlignment="1" applyProtection="1"/>
    <xf numFmtId="178" fontId="59" fillId="17" borderId="0" xfId="12" applyNumberFormat="1" applyFont="1" applyFill="1" applyBorder="1" applyAlignment="1" applyProtection="1">
      <protection locked="0"/>
    </xf>
    <xf numFmtId="0" fontId="59" fillId="0" borderId="0" xfId="11" applyFont="1"/>
    <xf numFmtId="178" fontId="59" fillId="15" borderId="0" xfId="12" applyNumberFormat="1" applyFont="1" applyFill="1" applyBorder="1" applyAlignment="1" applyProtection="1"/>
    <xf numFmtId="0" fontId="27" fillId="15" borderId="7" xfId="11" applyFont="1" applyFill="1" applyBorder="1"/>
    <xf numFmtId="179" fontId="27" fillId="15" borderId="7" xfId="12" applyNumberFormat="1" applyFont="1" applyFill="1" applyBorder="1" applyAlignment="1" applyProtection="1">
      <alignment horizontal="right"/>
    </xf>
    <xf numFmtId="165" fontId="58" fillId="15" borderId="7" xfId="12" applyFont="1" applyFill="1" applyBorder="1" applyAlignment="1" applyProtection="1">
      <alignment horizontal="right"/>
    </xf>
    <xf numFmtId="178" fontId="58" fillId="15" borderId="73" xfId="12" applyNumberFormat="1" applyFont="1" applyFill="1" applyBorder="1" applyProtection="1"/>
    <xf numFmtId="0" fontId="59" fillId="15" borderId="0" xfId="11" quotePrefix="1" applyFont="1" applyFill="1" applyAlignment="1">
      <alignment horizontal="left" vertical="center"/>
    </xf>
    <xf numFmtId="165" fontId="58" fillId="15" borderId="0" xfId="12" applyFont="1" applyFill="1" applyBorder="1" applyAlignment="1" applyProtection="1">
      <alignment horizontal="right"/>
    </xf>
    <xf numFmtId="178" fontId="59" fillId="15" borderId="0" xfId="12" applyNumberFormat="1" applyFont="1" applyFill="1" applyBorder="1" applyProtection="1"/>
    <xf numFmtId="179" fontId="27" fillId="15" borderId="0" xfId="12" applyNumberFormat="1" applyFont="1" applyFill="1" applyBorder="1" applyAlignment="1" applyProtection="1">
      <alignment horizontal="right"/>
    </xf>
    <xf numFmtId="0" fontId="59" fillId="15" borderId="0" xfId="11" quotePrefix="1" applyFont="1" applyFill="1" applyAlignment="1">
      <alignment horizontal="left"/>
    </xf>
    <xf numFmtId="179" fontId="59" fillId="15" borderId="0" xfId="12" applyNumberFormat="1" applyFont="1" applyFill="1" applyBorder="1" applyAlignment="1" applyProtection="1">
      <alignment horizontal="right"/>
    </xf>
    <xf numFmtId="165" fontId="59" fillId="15" borderId="0" xfId="12" applyFont="1" applyFill="1" applyBorder="1" applyProtection="1"/>
    <xf numFmtId="39" fontId="58" fillId="15" borderId="29" xfId="12" applyNumberFormat="1" applyFont="1" applyFill="1" applyBorder="1" applyProtection="1"/>
    <xf numFmtId="4" fontId="64" fillId="0" borderId="0" xfId="11" applyNumberFormat="1" applyFont="1" applyAlignment="1">
      <alignment horizontal="right"/>
    </xf>
    <xf numFmtId="0" fontId="64" fillId="0" borderId="0" xfId="11" applyFont="1" applyAlignment="1">
      <alignment horizontal="center"/>
    </xf>
    <xf numFmtId="4" fontId="27" fillId="0" borderId="0" xfId="11" applyNumberFormat="1" applyFont="1"/>
    <xf numFmtId="0" fontId="3" fillId="0" borderId="0" xfId="0" applyFont="1" applyAlignment="1">
      <alignment horizontal="left"/>
    </xf>
    <xf numFmtId="0" fontId="4" fillId="0" borderId="0" xfId="0" applyFont="1" applyAlignment="1">
      <alignment horizontal="left"/>
    </xf>
    <xf numFmtId="0" fontId="20" fillId="0" borderId="0" xfId="0" applyFont="1"/>
    <xf numFmtId="0" fontId="5" fillId="0" borderId="0" xfId="0" applyFont="1" applyAlignment="1">
      <alignment horizontal="left" vertical="top"/>
    </xf>
    <xf numFmtId="0" fontId="6" fillId="0" borderId="0" xfId="0" applyFont="1" applyAlignment="1">
      <alignment horizontal="left" vertical="top"/>
    </xf>
    <xf numFmtId="0" fontId="54" fillId="0" borderId="0" xfId="0" applyFont="1"/>
    <xf numFmtId="0" fontId="7" fillId="0" borderId="0" xfId="0" applyFont="1"/>
    <xf numFmtId="0" fontId="2" fillId="0" borderId="0" xfId="0" applyFont="1" applyAlignment="1">
      <alignment horizontal="right"/>
    </xf>
    <xf numFmtId="0" fontId="0" fillId="3" borderId="0" xfId="0" applyFill="1"/>
    <xf numFmtId="0" fontId="24" fillId="0" borderId="0" xfId="0" applyFont="1" applyAlignment="1">
      <alignment horizontal="right"/>
    </xf>
    <xf numFmtId="0" fontId="8" fillId="2" borderId="0" xfId="0" applyFont="1" applyFill="1" applyAlignment="1">
      <alignment vertical="top" wrapText="1"/>
    </xf>
    <xf numFmtId="0" fontId="16" fillId="0" borderId="0" xfId="0" applyFont="1"/>
    <xf numFmtId="0" fontId="16" fillId="3" borderId="0" xfId="0" applyFont="1" applyFill="1"/>
    <xf numFmtId="0" fontId="10" fillId="3" borderId="0" xfId="0" applyFont="1" applyFill="1" applyAlignment="1">
      <alignment horizontal="left" vertical="top"/>
    </xf>
    <xf numFmtId="0" fontId="16" fillId="3" borderId="0" xfId="0" applyFont="1" applyFill="1" applyAlignment="1">
      <alignment horizontal="left" vertical="top"/>
    </xf>
    <xf numFmtId="0" fontId="11" fillId="3" borderId="0" xfId="0" applyFont="1" applyFill="1" applyAlignment="1">
      <alignment horizontal="left" vertical="top"/>
    </xf>
    <xf numFmtId="0" fontId="0" fillId="3" borderId="0" xfId="0" applyFill="1" applyAlignment="1">
      <alignment horizontal="left" vertical="top"/>
    </xf>
    <xf numFmtId="0" fontId="0" fillId="3" borderId="0" xfId="0" applyFill="1" applyAlignment="1">
      <alignment horizontal="center" vertical="top"/>
    </xf>
    <xf numFmtId="0" fontId="0" fillId="3" borderId="12" xfId="0" applyFill="1" applyBorder="1" applyAlignment="1">
      <alignment horizontal="center" vertical="top"/>
    </xf>
    <xf numFmtId="0" fontId="12" fillId="3" borderId="0" xfId="0" applyFont="1" applyFill="1" applyAlignment="1">
      <alignment horizontal="left" vertical="top"/>
    </xf>
    <xf numFmtId="0" fontId="0" fillId="3" borderId="0" xfId="0" applyFill="1" applyAlignment="1">
      <alignment horizontal="left" vertical="top" wrapText="1"/>
    </xf>
    <xf numFmtId="0" fontId="0" fillId="3" borderId="0" xfId="0" applyFill="1" applyAlignment="1">
      <alignment horizontal="center" vertical="top" wrapText="1"/>
    </xf>
    <xf numFmtId="0" fontId="49" fillId="3" borderId="0" xfId="0" applyFont="1" applyFill="1" applyAlignment="1">
      <alignment horizontal="center" vertical="top"/>
    </xf>
    <xf numFmtId="0" fontId="16" fillId="3" borderId="0" xfId="0" applyFont="1" applyFill="1" applyAlignment="1">
      <alignment vertical="top"/>
    </xf>
    <xf numFmtId="0" fontId="8" fillId="0" borderId="0" xfId="0" applyFont="1" applyAlignment="1">
      <alignment horizontal="left" vertical="top"/>
    </xf>
    <xf numFmtId="0" fontId="0" fillId="0" borderId="0" xfId="0" applyAlignment="1">
      <alignment horizontal="left" vertical="top"/>
    </xf>
    <xf numFmtId="0" fontId="9" fillId="2" borderId="0" xfId="0" applyFont="1" applyFill="1" applyAlignment="1">
      <alignment vertical="top" wrapText="1"/>
    </xf>
    <xf numFmtId="0" fontId="8" fillId="3" borderId="0" xfId="0" applyFont="1" applyFill="1" applyAlignment="1">
      <alignment horizontal="left" vertical="top"/>
    </xf>
    <xf numFmtId="0" fontId="13" fillId="3" borderId="0" xfId="0" applyFont="1" applyFill="1" applyAlignment="1">
      <alignment horizontal="left" vertical="top" wrapText="1"/>
    </xf>
    <xf numFmtId="4" fontId="0" fillId="0" borderId="0" xfId="0" applyNumberFormat="1"/>
    <xf numFmtId="0" fontId="0" fillId="3" borderId="0" xfId="0" applyFill="1" applyAlignment="1">
      <alignment horizontal="left" vertical="top" indent="1"/>
    </xf>
    <xf numFmtId="0" fontId="13" fillId="3" borderId="0" xfId="0" applyFont="1" applyFill="1" applyAlignment="1">
      <alignment horizontal="left" vertical="top"/>
    </xf>
    <xf numFmtId="0" fontId="16" fillId="0" borderId="0" xfId="0" applyFont="1" applyAlignment="1">
      <alignment horizontal="center"/>
    </xf>
    <xf numFmtId="4" fontId="16" fillId="0" borderId="0" xfId="0" applyNumberFormat="1" applyFont="1" applyAlignment="1">
      <alignment horizontal="center"/>
    </xf>
    <xf numFmtId="3" fontId="0" fillId="0" borderId="0" xfId="1" applyNumberFormat="1" applyFont="1" applyProtection="1"/>
    <xf numFmtId="0" fontId="11" fillId="0" borderId="0" xfId="0" applyFont="1" applyAlignment="1">
      <alignment horizontal="left" vertical="top"/>
    </xf>
    <xf numFmtId="37" fontId="16" fillId="3" borderId="0" xfId="2" applyNumberFormat="1" applyFont="1" applyFill="1" applyBorder="1" applyAlignment="1" applyProtection="1">
      <alignment vertical="top"/>
    </xf>
    <xf numFmtId="176" fontId="16" fillId="3" borderId="0" xfId="2" applyNumberFormat="1" applyFont="1" applyFill="1" applyBorder="1" applyAlignment="1" applyProtection="1">
      <alignment vertical="top"/>
    </xf>
    <xf numFmtId="37" fontId="0" fillId="3" borderId="0" xfId="0" applyNumberFormat="1" applyFill="1" applyAlignment="1">
      <alignment horizontal="left" vertical="top"/>
    </xf>
    <xf numFmtId="176" fontId="0" fillId="3" borderId="0" xfId="0" applyNumberFormat="1" applyFill="1" applyAlignment="1">
      <alignment horizontal="left" vertical="top"/>
    </xf>
    <xf numFmtId="0" fontId="16" fillId="3" borderId="0" xfId="0" applyFont="1" applyFill="1" applyAlignment="1">
      <alignment horizontal="right" vertical="top" wrapText="1" indent="1"/>
    </xf>
    <xf numFmtId="0" fontId="16" fillId="3" borderId="0" xfId="0" applyFont="1" applyFill="1" applyAlignment="1">
      <alignment vertical="top" wrapText="1"/>
    </xf>
    <xf numFmtId="176" fontId="0" fillId="3" borderId="72" xfId="0" applyNumberFormat="1" applyFill="1" applyBorder="1" applyAlignment="1">
      <alignment horizontal="left" vertical="top"/>
    </xf>
    <xf numFmtId="0" fontId="16" fillId="3" borderId="0" xfId="0" applyFont="1" applyFill="1" applyAlignment="1">
      <alignment horizontal="center" vertical="top"/>
    </xf>
    <xf numFmtId="0" fontId="16" fillId="3" borderId="0" xfId="0" applyFont="1" applyFill="1" applyAlignment="1">
      <alignment horizontal="center" vertical="top" wrapText="1"/>
    </xf>
    <xf numFmtId="0" fontId="67" fillId="0" borderId="0" xfId="0" applyFont="1" applyAlignment="1">
      <alignment vertical="center"/>
    </xf>
    <xf numFmtId="0" fontId="70" fillId="0" borderId="0" xfId="0" applyFont="1" applyAlignment="1">
      <alignment horizontal="left" vertical="center"/>
    </xf>
    <xf numFmtId="0" fontId="16" fillId="0" borderId="0" xfId="0" applyFont="1" applyAlignment="1">
      <alignment vertical="top" wrapText="1"/>
    </xf>
    <xf numFmtId="0" fontId="0" fillId="0" borderId="0" xfId="0" applyAlignment="1">
      <alignment vertical="center"/>
    </xf>
    <xf numFmtId="0" fontId="0" fillId="3" borderId="0" xfId="0" applyFill="1" applyAlignment="1">
      <alignment vertical="center"/>
    </xf>
    <xf numFmtId="0" fontId="16" fillId="3" borderId="0" xfId="0" applyFont="1" applyFill="1" applyAlignment="1">
      <alignment vertical="center"/>
    </xf>
    <xf numFmtId="166" fontId="1" fillId="14" borderId="6" xfId="1" applyNumberFormat="1" applyFont="1" applyFill="1" applyBorder="1" applyAlignment="1">
      <alignment horizontal="center"/>
    </xf>
    <xf numFmtId="0" fontId="11" fillId="14" borderId="39" xfId="7" applyFont="1" applyFill="1" applyBorder="1"/>
    <xf numFmtId="0" fontId="11" fillId="14" borderId="40" xfId="7" applyFont="1" applyFill="1" applyBorder="1"/>
    <xf numFmtId="44" fontId="11" fillId="14" borderId="40" xfId="2" applyFont="1" applyFill="1" applyBorder="1"/>
    <xf numFmtId="44" fontId="11" fillId="14" borderId="41" xfId="2" applyFont="1" applyFill="1" applyBorder="1"/>
    <xf numFmtId="0" fontId="11" fillId="14" borderId="42" xfId="7" applyFont="1" applyFill="1" applyBorder="1"/>
    <xf numFmtId="0" fontId="11" fillId="14" borderId="6" xfId="7" applyFont="1" applyFill="1" applyBorder="1"/>
    <xf numFmtId="44" fontId="11" fillId="14" borderId="6" xfId="2" applyFont="1" applyFill="1" applyBorder="1"/>
    <xf numFmtId="44" fontId="11" fillId="14" borderId="43" xfId="2" applyFont="1" applyFill="1" applyBorder="1"/>
    <xf numFmtId="0" fontId="11" fillId="14" borderId="44" xfId="7" applyFont="1" applyFill="1" applyBorder="1"/>
    <xf numFmtId="0" fontId="11" fillId="14" borderId="52" xfId="7" applyFont="1" applyFill="1" applyBorder="1"/>
    <xf numFmtId="44" fontId="11" fillId="14" borderId="52" xfId="2" applyFont="1" applyFill="1" applyBorder="1"/>
    <xf numFmtId="44" fontId="11" fillId="14" borderId="48" xfId="2" applyFont="1" applyFill="1" applyBorder="1"/>
    <xf numFmtId="0" fontId="16" fillId="14" borderId="6" xfId="8" applyNumberFormat="1" applyFont="1" applyFill="1" applyBorder="1" applyAlignment="1">
      <alignment horizontal="left" vertical="center" wrapText="1"/>
    </xf>
    <xf numFmtId="0" fontId="46" fillId="14" borderId="6" xfId="7" applyFont="1" applyFill="1" applyBorder="1" applyAlignment="1">
      <alignment horizontal="left" vertical="center" wrapText="1"/>
    </xf>
    <xf numFmtId="169" fontId="1" fillId="14" borderId="5" xfId="9" applyNumberFormat="1" applyFont="1" applyFill="1" applyBorder="1" applyAlignment="1">
      <alignment horizontal="center" vertical="center"/>
    </xf>
    <xf numFmtId="169" fontId="1" fillId="14" borderId="6" xfId="9" applyNumberFormat="1" applyFont="1" applyFill="1" applyBorder="1" applyAlignment="1">
      <alignment horizontal="center" vertical="center"/>
    </xf>
    <xf numFmtId="169" fontId="1" fillId="14" borderId="52" xfId="9" applyNumberFormat="1" applyFont="1" applyFill="1" applyBorder="1" applyAlignment="1">
      <alignment horizontal="center" vertical="center"/>
    </xf>
    <xf numFmtId="44" fontId="19" fillId="14" borderId="51" xfId="2" applyFont="1" applyFill="1" applyBorder="1"/>
    <xf numFmtId="3" fontId="19" fillId="14" borderId="6" xfId="7" applyNumberFormat="1" applyFont="1" applyFill="1" applyBorder="1"/>
    <xf numFmtId="0" fontId="40" fillId="14" borderId="6" xfId="7" applyFont="1" applyFill="1" applyBorder="1"/>
    <xf numFmtId="14" fontId="11" fillId="14" borderId="6" xfId="7" applyNumberFormat="1" applyFont="1" applyFill="1" applyBorder="1"/>
    <xf numFmtId="44" fontId="11" fillId="14" borderId="6" xfId="2" applyFont="1" applyFill="1" applyBorder="1" applyAlignment="1">
      <alignment horizontal="center"/>
    </xf>
    <xf numFmtId="44" fontId="11" fillId="0" borderId="6" xfId="7" applyNumberFormat="1" applyFont="1" applyBorder="1" applyAlignment="1">
      <alignment horizontal="center"/>
    </xf>
    <xf numFmtId="44" fontId="16" fillId="14" borderId="6" xfId="7" applyNumberFormat="1" applyFont="1" applyFill="1" applyBorder="1" applyAlignment="1">
      <alignment horizontal="center"/>
    </xf>
    <xf numFmtId="44" fontId="44" fillId="0" borderId="6" xfId="7" applyNumberFormat="1" applyFont="1" applyBorder="1" applyAlignment="1">
      <alignment horizontal="center"/>
    </xf>
    <xf numFmtId="0" fontId="0" fillId="8" borderId="6" xfId="6" applyFont="1" applyFill="1" applyBorder="1" applyAlignment="1">
      <alignment horizontal="center"/>
    </xf>
    <xf numFmtId="0" fontId="10" fillId="3" borderId="0" xfId="0" applyFont="1" applyFill="1" applyAlignment="1">
      <alignment horizontal="left" vertical="center"/>
    </xf>
    <xf numFmtId="0" fontId="16" fillId="3" borderId="0" xfId="0" applyFont="1" applyFill="1" applyAlignment="1">
      <alignment horizontal="left" vertical="center"/>
    </xf>
    <xf numFmtId="0" fontId="16" fillId="0" borderId="0" xfId="0" applyFont="1" applyAlignment="1">
      <alignment vertical="center"/>
    </xf>
    <xf numFmtId="0" fontId="11" fillId="3" borderId="25" xfId="0" applyFont="1" applyFill="1" applyBorder="1" applyAlignment="1">
      <alignment horizontal="left" vertical="top"/>
    </xf>
    <xf numFmtId="0" fontId="0" fillId="3" borderId="11" xfId="0" applyFill="1" applyBorder="1" applyAlignment="1">
      <alignment horizontal="center" vertical="top"/>
    </xf>
    <xf numFmtId="0" fontId="0" fillId="3" borderId="12" xfId="0" applyFill="1" applyBorder="1" applyAlignment="1">
      <alignment horizontal="left" vertical="top"/>
    </xf>
    <xf numFmtId="0" fontId="0" fillId="3" borderId="24" xfId="0" applyFill="1" applyBorder="1" applyAlignment="1">
      <alignment horizontal="center" vertical="top"/>
    </xf>
    <xf numFmtId="0" fontId="46" fillId="3" borderId="0" xfId="0" applyFont="1" applyFill="1" applyAlignment="1">
      <alignment horizontal="left" vertical="top"/>
    </xf>
    <xf numFmtId="0" fontId="16" fillId="3" borderId="65" xfId="0" applyFont="1" applyFill="1" applyBorder="1" applyAlignment="1">
      <alignment horizontal="center" vertical="top" wrapText="1"/>
    </xf>
    <xf numFmtId="0" fontId="50" fillId="0" borderId="0" xfId="0" applyFont="1"/>
    <xf numFmtId="0" fontId="71" fillId="0" borderId="0" xfId="0" applyFont="1" applyAlignment="1">
      <alignment horizontal="left" vertical="top" wrapText="1"/>
    </xf>
    <xf numFmtId="0" fontId="0" fillId="0" borderId="0" xfId="0" applyAlignment="1">
      <alignment horizontal="left" vertical="top" wrapText="1"/>
    </xf>
    <xf numFmtId="0" fontId="0" fillId="3" borderId="0" xfId="0" applyFill="1" applyAlignment="1">
      <alignment horizontal="right" vertical="center"/>
    </xf>
    <xf numFmtId="0" fontId="11" fillId="3" borderId="0" xfId="0" applyFont="1" applyFill="1" applyAlignment="1">
      <alignment horizontal="left" vertical="top" wrapText="1"/>
    </xf>
    <xf numFmtId="0" fontId="0" fillId="3" borderId="87" xfId="0" applyFill="1" applyBorder="1" applyAlignment="1">
      <alignment horizontal="left" vertical="top"/>
    </xf>
    <xf numFmtId="0" fontId="13" fillId="3" borderId="0" xfId="0" applyFont="1" applyFill="1" applyAlignment="1">
      <alignment vertical="top" wrapText="1"/>
    </xf>
    <xf numFmtId="0" fontId="49" fillId="3" borderId="0" xfId="0" applyFont="1" applyFill="1" applyAlignment="1">
      <alignment horizontal="left" vertical="top" indent="1"/>
    </xf>
    <xf numFmtId="0" fontId="16" fillId="3" borderId="0" xfId="0" applyFont="1" applyFill="1" applyAlignment="1">
      <alignment horizontal="left" vertical="top" wrapText="1"/>
    </xf>
    <xf numFmtId="0" fontId="0" fillId="4" borderId="0" xfId="0" applyFill="1"/>
    <xf numFmtId="0" fontId="4" fillId="4" borderId="0" xfId="0" applyFont="1" applyFill="1" applyAlignment="1">
      <alignment horizontal="left"/>
    </xf>
    <xf numFmtId="0" fontId="20" fillId="4" borderId="0" xfId="0" applyFont="1" applyFill="1"/>
    <xf numFmtId="0" fontId="5" fillId="4" borderId="0" xfId="0" applyFont="1" applyFill="1" applyAlignment="1">
      <alignment horizontal="left" vertical="top"/>
    </xf>
    <xf numFmtId="0" fontId="6" fillId="4" borderId="0" xfId="0" applyFont="1" applyFill="1" applyAlignment="1">
      <alignment horizontal="left" vertical="top"/>
    </xf>
    <xf numFmtId="0" fontId="7" fillId="4" borderId="0" xfId="0" applyFont="1" applyFill="1"/>
    <xf numFmtId="0" fontId="61" fillId="0" borderId="0" xfId="11" applyFont="1"/>
    <xf numFmtId="4" fontId="61" fillId="0" borderId="0" xfId="11" applyNumberFormat="1" applyFont="1"/>
    <xf numFmtId="0" fontId="56" fillId="0" borderId="0" xfId="11" applyFont="1"/>
    <xf numFmtId="4" fontId="56" fillId="0" borderId="0" xfId="11" applyNumberFormat="1" applyFont="1"/>
    <xf numFmtId="0" fontId="27" fillId="4" borderId="0" xfId="11" applyFont="1" applyFill="1"/>
    <xf numFmtId="0" fontId="74" fillId="4" borderId="0" xfId="0" applyFont="1" applyFill="1"/>
    <xf numFmtId="0" fontId="16" fillId="0" borderId="8" xfId="0" applyFont="1" applyBorder="1" applyAlignment="1" applyProtection="1">
      <alignment horizontal="left" vertical="top"/>
      <protection locked="0"/>
    </xf>
    <xf numFmtId="0" fontId="13" fillId="3" borderId="0" xfId="0" applyFont="1" applyFill="1" applyAlignment="1">
      <alignment vertical="top"/>
    </xf>
    <xf numFmtId="0" fontId="52" fillId="3" borderId="0" xfId="0" applyFont="1" applyFill="1" applyAlignment="1">
      <alignment vertical="top"/>
    </xf>
    <xf numFmtId="37" fontId="16" fillId="3" borderId="73" xfId="2" applyNumberFormat="1" applyFont="1" applyFill="1" applyBorder="1" applyAlignment="1" applyProtection="1">
      <alignment vertical="top"/>
    </xf>
    <xf numFmtId="0" fontId="15" fillId="0" borderId="0" xfId="0" applyFont="1" applyAlignment="1">
      <alignment horizontal="left" vertical="top"/>
    </xf>
    <xf numFmtId="3" fontId="16" fillId="0" borderId="84" xfId="0" applyNumberFormat="1" applyFont="1" applyBorder="1" applyAlignment="1" applyProtection="1">
      <alignment horizontal="center"/>
      <protection locked="0"/>
    </xf>
    <xf numFmtId="0" fontId="16" fillId="0" borderId="85" xfId="0" applyFont="1" applyBorder="1" applyAlignment="1" applyProtection="1">
      <alignment horizontal="center"/>
      <protection locked="0"/>
    </xf>
    <xf numFmtId="0" fontId="16" fillId="0" borderId="86" xfId="0" applyFont="1" applyBorder="1" applyAlignment="1" applyProtection="1">
      <alignment horizontal="center"/>
      <protection locked="0"/>
    </xf>
    <xf numFmtId="0" fontId="16" fillId="3" borderId="0" xfId="0" applyFont="1" applyFill="1" applyAlignment="1">
      <alignment horizontal="right" vertical="top"/>
    </xf>
    <xf numFmtId="37" fontId="16" fillId="3" borderId="0" xfId="0" applyNumberFormat="1" applyFont="1" applyFill="1" applyAlignment="1">
      <alignment horizontal="left" vertical="top"/>
    </xf>
    <xf numFmtId="0" fontId="2" fillId="0" borderId="0" xfId="0" applyFont="1" applyAlignment="1">
      <alignment vertical="center"/>
    </xf>
    <xf numFmtId="0" fontId="16" fillId="3" borderId="0" xfId="0" applyFont="1" applyFill="1" applyAlignment="1">
      <alignment horizontal="left" vertical="top" indent="1"/>
    </xf>
    <xf numFmtId="0" fontId="16" fillId="18" borderId="0" xfId="0" applyFont="1" applyFill="1" applyAlignment="1">
      <alignment horizontal="left" vertical="center"/>
    </xf>
    <xf numFmtId="0" fontId="10" fillId="19" borderId="0" xfId="0" applyFont="1" applyFill="1" applyAlignment="1">
      <alignment horizontal="left" vertical="center"/>
    </xf>
    <xf numFmtId="0" fontId="19" fillId="3" borderId="0" xfId="0" applyFont="1" applyFill="1" applyAlignment="1">
      <alignment horizontal="left" vertical="top"/>
    </xf>
    <xf numFmtId="0" fontId="21" fillId="3" borderId="0" xfId="0" applyFont="1" applyFill="1" applyAlignment="1">
      <alignment vertical="center"/>
    </xf>
    <xf numFmtId="39" fontId="59" fillId="15" borderId="0" xfId="12" applyNumberFormat="1" applyFont="1" applyFill="1" applyBorder="1" applyAlignment="1" applyProtection="1">
      <alignment horizontal="right"/>
    </xf>
    <xf numFmtId="0" fontId="80" fillId="0" borderId="0" xfId="0" applyFont="1"/>
    <xf numFmtId="0" fontId="1" fillId="8" borderId="89" xfId="6" applyFill="1" applyBorder="1" applyAlignment="1">
      <alignment horizontal="center" vertical="center" wrapText="1"/>
    </xf>
    <xf numFmtId="0" fontId="23" fillId="11" borderId="90" xfId="5" applyFill="1" applyBorder="1"/>
    <xf numFmtId="0" fontId="0" fillId="8" borderId="91" xfId="6" applyFont="1" applyFill="1" applyBorder="1" applyAlignment="1">
      <alignment horizontal="center" vertical="center" wrapText="1"/>
    </xf>
    <xf numFmtId="0" fontId="0" fillId="8" borderId="92" xfId="6" applyFont="1" applyFill="1" applyBorder="1" applyAlignment="1">
      <alignment vertical="center" wrapText="1"/>
    </xf>
    <xf numFmtId="0" fontId="0" fillId="8" borderId="93" xfId="6" applyFont="1" applyFill="1" applyBorder="1" applyAlignment="1">
      <alignment vertical="center" wrapText="1"/>
    </xf>
    <xf numFmtId="0" fontId="51" fillId="4" borderId="0" xfId="10" applyFill="1"/>
    <xf numFmtId="0" fontId="3" fillId="4" borderId="0" xfId="0" applyFont="1" applyFill="1" applyAlignment="1">
      <alignment horizontal="left"/>
    </xf>
    <xf numFmtId="3" fontId="16" fillId="8" borderId="0" xfId="0" applyNumberFormat="1" applyFont="1" applyFill="1" applyAlignment="1">
      <alignment horizontal="center" vertical="center"/>
    </xf>
    <xf numFmtId="0" fontId="26" fillId="7" borderId="35" xfId="0" applyFont="1" applyFill="1" applyBorder="1" applyAlignment="1">
      <alignment horizontal="center" vertical="center"/>
    </xf>
    <xf numFmtId="180" fontId="16" fillId="3" borderId="29" xfId="4" applyNumberFormat="1" applyFont="1" applyFill="1" applyBorder="1" applyAlignment="1" applyProtection="1">
      <alignment horizontal="center" vertical="top"/>
    </xf>
    <xf numFmtId="0" fontId="26" fillId="7" borderId="88" xfId="0" applyFont="1" applyFill="1" applyBorder="1" applyAlignment="1">
      <alignment horizontal="center" vertical="center"/>
    </xf>
    <xf numFmtId="0" fontId="26" fillId="7" borderId="88" xfId="0" applyFont="1" applyFill="1" applyBorder="1" applyAlignment="1">
      <alignment horizontal="center" vertical="center" wrapText="1"/>
    </xf>
    <xf numFmtId="3" fontId="16" fillId="4" borderId="101" xfId="0" applyNumberFormat="1" applyFont="1" applyFill="1" applyBorder="1" applyAlignment="1" applyProtection="1">
      <alignment horizontal="center" vertical="top"/>
      <protection locked="0"/>
    </xf>
    <xf numFmtId="3" fontId="16" fillId="4" borderId="102" xfId="0" applyNumberFormat="1" applyFont="1" applyFill="1" applyBorder="1" applyAlignment="1" applyProtection="1">
      <alignment horizontal="center" vertical="top"/>
      <protection locked="0"/>
    </xf>
    <xf numFmtId="3" fontId="16" fillId="4" borderId="103" xfId="0" applyNumberFormat="1" applyFont="1" applyFill="1" applyBorder="1" applyAlignment="1" applyProtection="1">
      <alignment horizontal="center" vertical="top"/>
      <protection locked="0"/>
    </xf>
    <xf numFmtId="3" fontId="16" fillId="4" borderId="104" xfId="0" applyNumberFormat="1" applyFont="1" applyFill="1" applyBorder="1" applyAlignment="1" applyProtection="1">
      <alignment horizontal="center" vertical="top"/>
      <protection locked="0"/>
    </xf>
    <xf numFmtId="0" fontId="26" fillId="7" borderId="105" xfId="0" applyFont="1" applyFill="1" applyBorder="1" applyAlignment="1">
      <alignment horizontal="center" vertical="center"/>
    </xf>
    <xf numFmtId="0" fontId="16" fillId="4" borderId="94" xfId="0" applyFont="1" applyFill="1" applyBorder="1" applyAlignment="1" applyProtection="1">
      <alignment vertical="top"/>
      <protection locked="0"/>
    </xf>
    <xf numFmtId="14" fontId="16" fillId="4" borderId="94" xfId="2" applyNumberFormat="1" applyFont="1" applyFill="1" applyBorder="1" applyAlignment="1" applyProtection="1">
      <alignment horizontal="center" vertical="top"/>
      <protection locked="0"/>
    </xf>
    <xf numFmtId="9" fontId="16" fillId="4" borderId="94" xfId="4" applyFont="1" applyFill="1" applyBorder="1" applyAlignment="1" applyProtection="1">
      <alignment horizontal="center" vertical="top"/>
      <protection locked="0"/>
    </xf>
    <xf numFmtId="0" fontId="0" fillId="3" borderId="106" xfId="0" applyFill="1" applyBorder="1" applyAlignment="1">
      <alignment horizontal="left" vertical="top"/>
    </xf>
    <xf numFmtId="0" fontId="0" fillId="3" borderId="112" xfId="0" applyFill="1" applyBorder="1" applyAlignment="1">
      <alignment horizontal="left" vertical="top"/>
    </xf>
    <xf numFmtId="3" fontId="16" fillId="4" borderId="102" xfId="1" applyNumberFormat="1" applyFont="1" applyFill="1" applyBorder="1" applyAlignment="1" applyProtection="1">
      <alignment horizontal="center" vertical="top"/>
      <protection locked="0"/>
    </xf>
    <xf numFmtId="3" fontId="16" fillId="4" borderId="104" xfId="1" applyNumberFormat="1" applyFont="1" applyFill="1" applyBorder="1" applyAlignment="1" applyProtection="1">
      <alignment horizontal="center" vertical="top"/>
      <protection locked="0"/>
    </xf>
    <xf numFmtId="0" fontId="26" fillId="7" borderId="106" xfId="0" applyFont="1" applyFill="1" applyBorder="1" applyAlignment="1">
      <alignment horizontal="center" vertical="center"/>
    </xf>
    <xf numFmtId="0" fontId="26" fillId="7" borderId="116" xfId="0" applyFont="1" applyFill="1" applyBorder="1" applyAlignment="1">
      <alignment horizontal="center" vertical="center" wrapText="1"/>
    </xf>
    <xf numFmtId="44" fontId="16" fillId="4" borderId="94" xfId="2" applyFont="1" applyFill="1" applyBorder="1" applyAlignment="1" applyProtection="1">
      <alignment horizontal="center" vertical="top"/>
      <protection locked="0"/>
    </xf>
    <xf numFmtId="3" fontId="16" fillId="8" borderId="0" xfId="0" applyNumberFormat="1" applyFont="1" applyFill="1" applyAlignment="1">
      <alignment horizontal="center" vertical="top"/>
    </xf>
    <xf numFmtId="44" fontId="16" fillId="18" borderId="115" xfId="2" applyFont="1" applyFill="1" applyBorder="1" applyAlignment="1" applyProtection="1">
      <alignment vertical="top"/>
    </xf>
    <xf numFmtId="0" fontId="16" fillId="3" borderId="106" xfId="0" applyFont="1" applyFill="1" applyBorder="1" applyAlignment="1">
      <alignment horizontal="left" vertical="top"/>
    </xf>
    <xf numFmtId="0" fontId="16" fillId="18" borderId="6" xfId="0" applyFont="1" applyFill="1" applyBorder="1" applyAlignment="1" applyProtection="1">
      <alignment horizontal="center" vertical="top"/>
      <protection locked="0"/>
    </xf>
    <xf numFmtId="0" fontId="16" fillId="3" borderId="0" xfId="0" applyFont="1" applyFill="1" applyAlignment="1">
      <alignment horizontal="left" vertical="center" wrapText="1" indent="1"/>
    </xf>
    <xf numFmtId="0" fontId="85" fillId="3" borderId="0" xfId="0" applyFont="1" applyFill="1" applyAlignment="1">
      <alignment vertical="center"/>
    </xf>
    <xf numFmtId="0" fontId="85" fillId="3" borderId="0" xfId="0" applyFont="1" applyFill="1" applyAlignment="1">
      <alignment horizontal="left" vertical="center"/>
    </xf>
    <xf numFmtId="0" fontId="2" fillId="3" borderId="0" xfId="0" applyFont="1" applyFill="1" applyAlignment="1">
      <alignment vertical="center"/>
    </xf>
    <xf numFmtId="0" fontId="2" fillId="3" borderId="0" xfId="0" applyFont="1" applyFill="1" applyAlignment="1">
      <alignment horizontal="left" vertical="center"/>
    </xf>
    <xf numFmtId="0" fontId="0" fillId="3" borderId="0" xfId="0" applyFill="1" applyAlignment="1">
      <alignment horizontal="center" vertical="center"/>
    </xf>
    <xf numFmtId="181" fontId="0" fillId="3" borderId="0" xfId="0" applyNumberFormat="1" applyFill="1" applyAlignment="1">
      <alignment horizontal="left" vertical="center"/>
    </xf>
    <xf numFmtId="0" fontId="15" fillId="3" borderId="0" xfId="0" applyFont="1" applyFill="1" applyAlignment="1">
      <alignment horizontal="left" vertical="center"/>
    </xf>
    <xf numFmtId="0" fontId="15" fillId="3" borderId="0" xfId="0" applyFont="1" applyFill="1" applyAlignment="1">
      <alignment vertical="center"/>
    </xf>
    <xf numFmtId="0" fontId="15" fillId="3" borderId="0" xfId="0" applyFont="1" applyFill="1" applyAlignment="1">
      <alignment vertical="center" wrapText="1"/>
    </xf>
    <xf numFmtId="0" fontId="2" fillId="3" borderId="0" xfId="0" applyFont="1" applyFill="1" applyAlignment="1">
      <alignment horizontal="center" vertical="center"/>
    </xf>
    <xf numFmtId="181" fontId="2" fillId="3" borderId="0" xfId="0" applyNumberFormat="1" applyFont="1" applyFill="1" applyAlignment="1">
      <alignment horizontal="left" vertical="center"/>
    </xf>
    <xf numFmtId="0" fontId="15" fillId="3" borderId="0" xfId="0" applyFont="1" applyFill="1" applyAlignment="1">
      <alignment horizontal="left" vertical="center" wrapText="1" indent="1"/>
    </xf>
    <xf numFmtId="180" fontId="16" fillId="3" borderId="29" xfId="4" applyNumberFormat="1" applyFont="1" applyFill="1" applyBorder="1" applyAlignment="1" applyProtection="1">
      <alignment horizontal="center" vertical="center"/>
    </xf>
    <xf numFmtId="0" fontId="21" fillId="3" borderId="0" xfId="0" applyFont="1" applyFill="1" applyAlignment="1">
      <alignment horizontal="left" vertical="center"/>
    </xf>
    <xf numFmtId="0" fontId="16" fillId="3" borderId="0" xfId="0" applyFont="1" applyFill="1" applyAlignment="1">
      <alignment horizontal="right" vertical="center"/>
    </xf>
    <xf numFmtId="0" fontId="49" fillId="3" borderId="0" xfId="0" applyFont="1" applyFill="1" applyAlignment="1">
      <alignment vertical="center"/>
    </xf>
    <xf numFmtId="0" fontId="15" fillId="3" borderId="0" xfId="0" applyFont="1" applyFill="1" applyAlignment="1">
      <alignment horizontal="left" vertical="top"/>
    </xf>
    <xf numFmtId="0" fontId="13" fillId="3" borderId="0" xfId="0" applyFont="1" applyFill="1" applyAlignment="1">
      <alignment horizontal="right" vertical="top"/>
    </xf>
    <xf numFmtId="0" fontId="16" fillId="4" borderId="94" xfId="0" applyFont="1" applyFill="1" applyBorder="1" applyAlignment="1" applyProtection="1">
      <alignment horizontal="center" vertical="center"/>
      <protection locked="0"/>
    </xf>
    <xf numFmtId="0" fontId="0" fillId="8" borderId="49" xfId="6" applyFont="1" applyFill="1" applyBorder="1" applyAlignment="1">
      <alignment horizontal="left"/>
    </xf>
    <xf numFmtId="166" fontId="11" fillId="0" borderId="125" xfId="1" applyNumberFormat="1" applyFont="1" applyBorder="1"/>
    <xf numFmtId="44" fontId="39" fillId="0" borderId="36" xfId="7" applyNumberFormat="1" applyFont="1" applyBorder="1"/>
    <xf numFmtId="0" fontId="15" fillId="0" borderId="0" xfId="7" applyFont="1"/>
    <xf numFmtId="0" fontId="88" fillId="3" borderId="0" xfId="0" applyFont="1" applyFill="1" applyAlignment="1">
      <alignment horizontal="left" vertical="top"/>
    </xf>
    <xf numFmtId="0" fontId="16" fillId="20" borderId="0" xfId="0" applyFont="1" applyFill="1"/>
    <xf numFmtId="3" fontId="16" fillId="0" borderId="126" xfId="0" applyNumberFormat="1" applyFont="1" applyBorder="1" applyAlignment="1" applyProtection="1">
      <alignment horizontal="center"/>
      <protection locked="0"/>
    </xf>
    <xf numFmtId="0" fontId="26" fillId="7" borderId="136" xfId="0" applyFont="1" applyFill="1" applyBorder="1" applyAlignment="1">
      <alignment horizontal="center" vertical="center"/>
    </xf>
    <xf numFmtId="3" fontId="16" fillId="4" borderId="134" xfId="0" applyNumberFormat="1" applyFont="1" applyFill="1" applyBorder="1" applyAlignment="1" applyProtection="1">
      <alignment horizontal="center" vertical="center"/>
      <protection locked="0"/>
    </xf>
    <xf numFmtId="3" fontId="16" fillId="4" borderId="137" xfId="1" applyNumberFormat="1" applyFont="1" applyFill="1" applyBorder="1" applyAlignment="1" applyProtection="1">
      <alignment horizontal="center" vertical="center"/>
      <protection locked="0"/>
    </xf>
    <xf numFmtId="3" fontId="16" fillId="4" borderId="133" xfId="0" applyNumberFormat="1" applyFont="1" applyFill="1" applyBorder="1" applyAlignment="1" applyProtection="1">
      <alignment horizontal="center" vertical="center"/>
      <protection locked="0"/>
    </xf>
    <xf numFmtId="3" fontId="16" fillId="4" borderId="138" xfId="1" applyNumberFormat="1" applyFont="1" applyFill="1" applyBorder="1" applyAlignment="1" applyProtection="1">
      <alignment horizontal="center" vertical="center"/>
      <protection locked="0"/>
    </xf>
    <xf numFmtId="3" fontId="16" fillId="4" borderId="139" xfId="0" applyNumberFormat="1" applyFont="1" applyFill="1" applyBorder="1" applyAlignment="1" applyProtection="1">
      <alignment horizontal="center" vertical="center"/>
      <protection locked="0"/>
    </xf>
    <xf numFmtId="3" fontId="16" fillId="4" borderId="140" xfId="1" applyNumberFormat="1" applyFont="1" applyFill="1" applyBorder="1" applyAlignment="1" applyProtection="1">
      <alignment horizontal="center" vertical="center"/>
      <protection locked="0"/>
    </xf>
    <xf numFmtId="3" fontId="16" fillId="4" borderId="134" xfId="0" applyNumberFormat="1" applyFont="1" applyFill="1" applyBorder="1" applyAlignment="1" applyProtection="1">
      <alignment horizontal="center" vertical="top"/>
      <protection locked="0"/>
    </xf>
    <xf numFmtId="3" fontId="16" fillId="4" borderId="137" xfId="0" applyNumberFormat="1" applyFont="1" applyFill="1" applyBorder="1" applyAlignment="1" applyProtection="1">
      <alignment horizontal="center" vertical="top"/>
      <protection locked="0"/>
    </xf>
    <xf numFmtId="3" fontId="16" fillId="4" borderId="133" xfId="0" applyNumberFormat="1" applyFont="1" applyFill="1" applyBorder="1" applyAlignment="1" applyProtection="1">
      <alignment horizontal="center" vertical="top"/>
      <protection locked="0"/>
    </xf>
    <xf numFmtId="3" fontId="16" fillId="4" borderId="138" xfId="0" applyNumberFormat="1" applyFont="1" applyFill="1" applyBorder="1" applyAlignment="1" applyProtection="1">
      <alignment horizontal="center" vertical="top"/>
      <protection locked="0"/>
    </xf>
    <xf numFmtId="3" fontId="16" fillId="4" borderId="139" xfId="0" applyNumberFormat="1" applyFont="1" applyFill="1" applyBorder="1" applyAlignment="1" applyProtection="1">
      <alignment horizontal="center" vertical="top"/>
      <protection locked="0"/>
    </xf>
    <xf numFmtId="3" fontId="16" fillId="4" borderId="140" xfId="0" applyNumberFormat="1" applyFont="1" applyFill="1" applyBorder="1" applyAlignment="1" applyProtection="1">
      <alignment horizontal="center" vertical="top"/>
      <protection locked="0"/>
    </xf>
    <xf numFmtId="0" fontId="16" fillId="4" borderId="135" xfId="0" applyFont="1" applyFill="1" applyBorder="1" applyAlignment="1" applyProtection="1">
      <alignment horizontal="center" vertical="center"/>
      <protection locked="0"/>
    </xf>
    <xf numFmtId="44" fontId="16" fillId="4" borderId="135" xfId="2" applyFont="1" applyFill="1" applyBorder="1" applyAlignment="1" applyProtection="1">
      <alignment vertical="top"/>
      <protection locked="0"/>
    </xf>
    <xf numFmtId="0" fontId="16" fillId="4" borderId="6" xfId="8" applyNumberFormat="1" applyFont="1" applyFill="1" applyBorder="1" applyAlignment="1">
      <alignment horizontal="left" vertical="center" wrapText="1"/>
    </xf>
    <xf numFmtId="0" fontId="0" fillId="11" borderId="20" xfId="0" applyFill="1" applyBorder="1"/>
    <xf numFmtId="174" fontId="0" fillId="0" borderId="14" xfId="0" applyNumberFormat="1" applyBorder="1"/>
    <xf numFmtId="174" fontId="0" fillId="0" borderId="15" xfId="0" applyNumberFormat="1" applyBorder="1"/>
    <xf numFmtId="44" fontId="0" fillId="0" borderId="17" xfId="0" applyNumberFormat="1" applyBorder="1"/>
    <xf numFmtId="0" fontId="0" fillId="0" borderId="19" xfId="0" applyBorder="1"/>
    <xf numFmtId="0" fontId="0" fillId="8" borderId="59" xfId="0" applyFill="1" applyBorder="1"/>
    <xf numFmtId="0" fontId="0" fillId="0" borderId="59" xfId="0" applyBorder="1"/>
    <xf numFmtId="0" fontId="0" fillId="0" borderId="90" xfId="0" applyBorder="1"/>
    <xf numFmtId="0" fontId="0" fillId="0" borderId="36" xfId="0" applyBorder="1"/>
    <xf numFmtId="0" fontId="0" fillId="0" borderId="37" xfId="0" applyBorder="1"/>
    <xf numFmtId="0" fontId="0" fillId="0" borderId="38" xfId="0" applyBorder="1"/>
    <xf numFmtId="0" fontId="0" fillId="0" borderId="54" xfId="0" applyBorder="1"/>
    <xf numFmtId="0" fontId="0" fillId="0" borderId="18" xfId="0" applyBorder="1"/>
    <xf numFmtId="0" fontId="0" fillId="0" borderId="60" xfId="0" applyBorder="1"/>
    <xf numFmtId="0" fontId="0" fillId="8" borderId="90" xfId="0" applyFill="1" applyBorder="1"/>
    <xf numFmtId="0" fontId="0" fillId="8" borderId="18" xfId="0" applyFill="1" applyBorder="1"/>
    <xf numFmtId="166" fontId="1" fillId="0" borderId="6" xfId="1" applyNumberFormat="1" applyFont="1" applyFill="1" applyBorder="1" applyAlignment="1">
      <alignment horizontal="center"/>
    </xf>
    <xf numFmtId="166" fontId="1" fillId="0" borderId="43" xfId="1" applyNumberFormat="1" applyFont="1" applyFill="1" applyBorder="1" applyAlignment="1">
      <alignment horizontal="center"/>
    </xf>
    <xf numFmtId="0" fontId="89" fillId="3" borderId="0" xfId="0" applyFont="1" applyFill="1" applyAlignment="1">
      <alignment horizontal="left" vertical="top"/>
    </xf>
    <xf numFmtId="14" fontId="16" fillId="18" borderId="6" xfId="2" applyNumberFormat="1" applyFont="1" applyFill="1" applyBorder="1" applyAlignment="1" applyProtection="1">
      <alignment horizontal="center" vertical="top"/>
      <protection locked="0"/>
    </xf>
    <xf numFmtId="44" fontId="16" fillId="18" borderId="6" xfId="2" applyFont="1" applyFill="1" applyBorder="1" applyAlignment="1" applyProtection="1">
      <alignment vertical="top"/>
      <protection locked="0"/>
    </xf>
    <xf numFmtId="180" fontId="16" fillId="18" borderId="6" xfId="4" applyNumberFormat="1" applyFont="1" applyFill="1" applyBorder="1" applyAlignment="1" applyProtection="1">
      <alignment horizontal="center" vertical="center"/>
      <protection locked="0"/>
    </xf>
    <xf numFmtId="3" fontId="16" fillId="18" borderId="6" xfId="0" applyNumberFormat="1" applyFont="1" applyFill="1" applyBorder="1" applyAlignment="1" applyProtection="1">
      <alignment horizontal="center"/>
      <protection locked="0"/>
    </xf>
    <xf numFmtId="0" fontId="82" fillId="4" borderId="0" xfId="0" applyFont="1" applyFill="1" applyAlignment="1">
      <alignment horizontal="left" vertical="center" wrapText="1"/>
    </xf>
    <xf numFmtId="0" fontId="74" fillId="4" borderId="0" xfId="0" applyFont="1" applyFill="1" applyAlignment="1">
      <alignment horizontal="left" vertical="center" wrapText="1"/>
    </xf>
    <xf numFmtId="0" fontId="16" fillId="4" borderId="63" xfId="0" applyFont="1" applyFill="1" applyBorder="1" applyAlignment="1" applyProtection="1">
      <alignment horizontal="left" vertical="top"/>
      <protection locked="0"/>
    </xf>
    <xf numFmtId="0" fontId="16" fillId="4" borderId="12" xfId="0" applyFont="1" applyFill="1" applyBorder="1" applyAlignment="1" applyProtection="1">
      <alignment horizontal="left" vertical="top"/>
      <protection locked="0"/>
    </xf>
    <xf numFmtId="0" fontId="16" fillId="4" borderId="64" xfId="0" applyFont="1" applyFill="1" applyBorder="1" applyAlignment="1" applyProtection="1">
      <alignment horizontal="left" vertical="top"/>
      <protection locked="0"/>
    </xf>
    <xf numFmtId="0" fontId="13" fillId="3" borderId="0" xfId="0" applyFont="1" applyFill="1" applyAlignment="1">
      <alignment horizontal="left" vertical="top" wrapText="1"/>
    </xf>
    <xf numFmtId="0" fontId="9" fillId="2" borderId="0" xfId="0" applyFont="1" applyFill="1" applyAlignment="1">
      <alignment horizontal="left" vertical="center" wrapText="1"/>
    </xf>
    <xf numFmtId="14" fontId="16" fillId="4" borderId="10" xfId="0" applyNumberFormat="1" applyFont="1" applyFill="1" applyBorder="1" applyAlignment="1" applyProtection="1">
      <alignment horizontal="left" vertical="top"/>
      <protection locked="0"/>
    </xf>
    <xf numFmtId="14" fontId="16" fillId="4" borderId="11" xfId="0" applyNumberFormat="1" applyFont="1" applyFill="1" applyBorder="1" applyAlignment="1" applyProtection="1">
      <alignment horizontal="left" vertical="top"/>
      <protection locked="0"/>
    </xf>
    <xf numFmtId="14" fontId="16" fillId="4" borderId="9" xfId="0" applyNumberFormat="1" applyFont="1" applyFill="1" applyBorder="1" applyAlignment="1" applyProtection="1">
      <alignment horizontal="left" vertical="top"/>
      <protection locked="0"/>
    </xf>
    <xf numFmtId="0" fontId="16" fillId="4" borderId="10" xfId="0" applyFont="1" applyFill="1" applyBorder="1" applyAlignment="1" applyProtection="1">
      <alignment horizontal="center" vertical="top"/>
      <protection locked="0"/>
    </xf>
    <xf numFmtId="0" fontId="16" fillId="4" borderId="11" xfId="0" applyFont="1" applyFill="1" applyBorder="1" applyAlignment="1" applyProtection="1">
      <alignment horizontal="center" vertical="top"/>
      <protection locked="0"/>
    </xf>
    <xf numFmtId="0" fontId="16" fillId="4" borderId="9" xfId="0" applyFont="1" applyFill="1" applyBorder="1" applyAlignment="1" applyProtection="1">
      <alignment horizontal="center" vertical="top"/>
      <protection locked="0"/>
    </xf>
    <xf numFmtId="0" fontId="16" fillId="3" borderId="0" xfId="0" applyFont="1" applyFill="1" applyAlignment="1">
      <alignment horizontal="left" vertical="top" wrapText="1"/>
    </xf>
    <xf numFmtId="0" fontId="16" fillId="4" borderId="10" xfId="0" applyFont="1" applyFill="1" applyBorder="1" applyAlignment="1" applyProtection="1">
      <alignment horizontal="left" vertical="top"/>
      <protection locked="0"/>
    </xf>
    <xf numFmtId="0" fontId="16" fillId="4" borderId="11" xfId="0" applyFont="1" applyFill="1" applyBorder="1" applyAlignment="1" applyProtection="1">
      <alignment horizontal="left" vertical="top"/>
      <protection locked="0"/>
    </xf>
    <xf numFmtId="0" fontId="16" fillId="4" borderId="9" xfId="0" applyFont="1" applyFill="1" applyBorder="1" applyAlignment="1" applyProtection="1">
      <alignment horizontal="left" vertical="top"/>
      <protection locked="0"/>
    </xf>
    <xf numFmtId="0" fontId="8" fillId="2" borderId="0" xfId="0" applyFont="1" applyFill="1" applyAlignment="1">
      <alignment horizontal="left" vertical="center" wrapText="1"/>
    </xf>
    <xf numFmtId="0" fontId="84" fillId="4" borderId="10" xfId="10" applyFont="1" applyFill="1" applyBorder="1" applyAlignment="1" applyProtection="1">
      <alignment horizontal="left" vertical="top"/>
      <protection locked="0"/>
    </xf>
    <xf numFmtId="0" fontId="16" fillId="0" borderId="10" xfId="0" applyFont="1" applyBorder="1" applyAlignment="1" applyProtection="1">
      <alignment horizontal="center" vertical="top"/>
      <protection locked="0"/>
    </xf>
    <xf numFmtId="0" fontId="16" fillId="0" borderId="11" xfId="0" applyFont="1" applyBorder="1" applyAlignment="1" applyProtection="1">
      <alignment horizontal="center" vertical="top"/>
      <protection locked="0"/>
    </xf>
    <xf numFmtId="0" fontId="16" fillId="0" borderId="9" xfId="0" applyFont="1" applyBorder="1" applyAlignment="1" applyProtection="1">
      <alignment horizontal="center" vertical="top"/>
      <protection locked="0"/>
    </xf>
    <xf numFmtId="0" fontId="16" fillId="0" borderId="10" xfId="0" applyFont="1" applyBorder="1" applyAlignment="1" applyProtection="1">
      <alignment horizontal="left" vertical="top"/>
      <protection locked="0"/>
    </xf>
    <xf numFmtId="0" fontId="16" fillId="0" borderId="11" xfId="0" applyFont="1" applyBorder="1" applyAlignment="1" applyProtection="1">
      <alignment horizontal="left" vertical="top"/>
      <protection locked="0"/>
    </xf>
    <xf numFmtId="0" fontId="16" fillId="0" borderId="9" xfId="0" applyFont="1" applyBorder="1" applyAlignment="1" applyProtection="1">
      <alignment horizontal="left" vertical="top"/>
      <protection locked="0"/>
    </xf>
    <xf numFmtId="0" fontId="16" fillId="4" borderId="10" xfId="0" applyFont="1" applyFill="1" applyBorder="1" applyAlignment="1" applyProtection="1">
      <alignment vertical="top"/>
      <protection locked="0"/>
    </xf>
    <xf numFmtId="0" fontId="16" fillId="4" borderId="11" xfId="0" applyFont="1" applyFill="1" applyBorder="1" applyAlignment="1" applyProtection="1">
      <alignment vertical="top"/>
      <protection locked="0"/>
    </xf>
    <xf numFmtId="0" fontId="16" fillId="4" borderId="9" xfId="0" applyFont="1" applyFill="1" applyBorder="1" applyAlignment="1" applyProtection="1">
      <alignment vertical="top"/>
      <protection locked="0"/>
    </xf>
    <xf numFmtId="0" fontId="21" fillId="0" borderId="0" xfId="0" applyFont="1" applyAlignment="1">
      <alignment horizontal="left" vertical="center" wrapText="1"/>
    </xf>
    <xf numFmtId="0" fontId="48" fillId="0" borderId="0" xfId="0" applyFont="1" applyAlignment="1">
      <alignment horizontal="left" vertical="top" wrapText="1"/>
    </xf>
    <xf numFmtId="0" fontId="68" fillId="0" borderId="0" xfId="10" applyFont="1" applyAlignment="1" applyProtection="1">
      <alignment horizontal="left" vertical="center"/>
    </xf>
    <xf numFmtId="0" fontId="79" fillId="3" borderId="0" xfId="0" applyFont="1" applyFill="1" applyAlignment="1">
      <alignment horizontal="left" vertical="top" wrapText="1"/>
    </xf>
    <xf numFmtId="0" fontId="15" fillId="3" borderId="0" xfId="0" applyFont="1" applyFill="1" applyAlignment="1">
      <alignment horizontal="left" vertical="top" wrapText="1"/>
    </xf>
    <xf numFmtId="44" fontId="21" fillId="3" borderId="117" xfId="2" applyFont="1" applyFill="1" applyBorder="1" applyAlignment="1" applyProtection="1">
      <alignment horizontal="center" vertical="top"/>
    </xf>
    <xf numFmtId="44" fontId="21" fillId="3" borderId="118" xfId="2" applyFont="1" applyFill="1" applyBorder="1" applyAlignment="1" applyProtection="1">
      <alignment horizontal="center" vertical="top"/>
    </xf>
    <xf numFmtId="44" fontId="16" fillId="4" borderId="107" xfId="2" applyFont="1" applyFill="1" applyBorder="1" applyAlignment="1" applyProtection="1">
      <alignment horizontal="center" vertical="top"/>
      <protection locked="0"/>
    </xf>
    <xf numFmtId="0" fontId="0" fillId="0" borderId="108" xfId="0" applyBorder="1" applyAlignment="1" applyProtection="1">
      <alignment vertical="top"/>
      <protection locked="0"/>
    </xf>
    <xf numFmtId="0" fontId="26" fillId="7" borderId="113" xfId="0" applyFont="1" applyFill="1" applyBorder="1" applyAlignment="1">
      <alignment horizontal="center" vertical="center"/>
    </xf>
    <xf numFmtId="0" fontId="26" fillId="7" borderId="114" xfId="0" applyFont="1" applyFill="1" applyBorder="1" applyAlignment="1">
      <alignment horizontal="center" vertical="center"/>
    </xf>
    <xf numFmtId="0" fontId="25" fillId="7" borderId="0" xfId="0" applyFont="1" applyFill="1" applyAlignment="1">
      <alignment vertical="center"/>
    </xf>
    <xf numFmtId="0" fontId="16" fillId="8" borderId="121" xfId="0" applyFont="1" applyFill="1" applyBorder="1" applyAlignment="1">
      <alignment horizontal="center" vertical="top"/>
    </xf>
    <xf numFmtId="0" fontId="16" fillId="0" borderId="122" xfId="0" applyFont="1" applyBorder="1" applyAlignment="1">
      <alignment horizontal="center" vertical="top"/>
    </xf>
    <xf numFmtId="9" fontId="16" fillId="8" borderId="121" xfId="4" applyFont="1" applyFill="1" applyBorder="1" applyAlignment="1">
      <alignment horizontal="center" vertical="top"/>
    </xf>
    <xf numFmtId="9" fontId="16" fillId="0" borderId="122" xfId="4" applyFont="1" applyBorder="1" applyAlignment="1">
      <alignment horizontal="center" vertical="top"/>
    </xf>
    <xf numFmtId="0" fontId="25" fillId="7" borderId="0" xfId="0" applyFont="1" applyFill="1" applyAlignment="1">
      <alignment vertical="top"/>
    </xf>
    <xf numFmtId="2" fontId="16" fillId="8" borderId="123" xfId="0" applyNumberFormat="1" applyFont="1" applyFill="1" applyBorder="1" applyAlignment="1">
      <alignment horizontal="center" vertical="top"/>
    </xf>
    <xf numFmtId="2" fontId="16" fillId="0" borderId="124" xfId="0" applyNumberFormat="1" applyFont="1" applyBorder="1" applyAlignment="1">
      <alignment horizontal="center" vertical="top"/>
    </xf>
    <xf numFmtId="0" fontId="69" fillId="0" borderId="0" xfId="10" applyFont="1" applyAlignment="1" applyProtection="1">
      <alignment horizontal="left" vertical="center"/>
    </xf>
    <xf numFmtId="0" fontId="16" fillId="0" borderId="0" xfId="0" applyFont="1" applyAlignment="1">
      <alignment horizontal="left" vertical="top" wrapText="1"/>
    </xf>
    <xf numFmtId="0" fontId="2" fillId="0" borderId="0" xfId="0" applyFont="1" applyAlignment="1">
      <alignment horizontal="left"/>
    </xf>
    <xf numFmtId="0" fontId="10" fillId="3" borderId="0" xfId="0" applyFont="1" applyFill="1" applyAlignment="1">
      <alignment horizontal="left" vertical="center" wrapText="1"/>
    </xf>
    <xf numFmtId="0" fontId="16" fillId="4" borderId="107" xfId="0" applyFont="1" applyFill="1" applyBorder="1" applyAlignment="1" applyProtection="1">
      <alignment horizontal="left" vertical="top"/>
      <protection locked="0"/>
    </xf>
    <xf numFmtId="0" fontId="16" fillId="4" borderId="108" xfId="0" applyFont="1" applyFill="1" applyBorder="1" applyAlignment="1" applyProtection="1">
      <alignment horizontal="left" vertical="top"/>
      <protection locked="0"/>
    </xf>
    <xf numFmtId="0" fontId="26" fillId="7" borderId="0" xfId="0" applyFont="1" applyFill="1" applyAlignment="1">
      <alignment horizontal="center" vertical="center"/>
    </xf>
    <xf numFmtId="0" fontId="26" fillId="7" borderId="0" xfId="0" applyFont="1" applyFill="1" applyAlignment="1">
      <alignment horizontal="right" vertical="center" indent="1"/>
    </xf>
    <xf numFmtId="0" fontId="16" fillId="8" borderId="0" xfId="0" applyFont="1" applyFill="1" applyAlignment="1">
      <alignment horizontal="left" vertical="top"/>
    </xf>
    <xf numFmtId="0" fontId="15" fillId="0" borderId="107" xfId="0" applyFont="1" applyBorder="1" applyAlignment="1" applyProtection="1">
      <alignment horizontal="left" vertical="center"/>
      <protection locked="0"/>
    </xf>
    <xf numFmtId="0" fontId="15" fillId="0" borderId="119" xfId="0" applyFont="1" applyBorder="1" applyAlignment="1" applyProtection="1">
      <alignment horizontal="left" vertical="center"/>
      <protection locked="0"/>
    </xf>
    <xf numFmtId="0" fontId="15" fillId="0" borderId="108" xfId="0" applyFont="1" applyBorder="1" applyAlignment="1" applyProtection="1">
      <alignment horizontal="left" vertical="center"/>
      <protection locked="0"/>
    </xf>
    <xf numFmtId="0" fontId="16" fillId="3" borderId="0" xfId="0" applyFont="1" applyFill="1" applyAlignment="1">
      <alignment vertical="center" wrapText="1"/>
    </xf>
    <xf numFmtId="0" fontId="16" fillId="0" borderId="0" xfId="0" applyFont="1" applyAlignment="1">
      <alignment vertical="center" wrapText="1"/>
    </xf>
    <xf numFmtId="3" fontId="15" fillId="4" borderId="107" xfId="0" applyNumberFormat="1" applyFont="1" applyFill="1" applyBorder="1" applyAlignment="1" applyProtection="1">
      <alignment horizontal="left" vertical="center"/>
      <protection locked="0"/>
    </xf>
    <xf numFmtId="0" fontId="2" fillId="0" borderId="119" xfId="0" applyFont="1" applyBorder="1" applyAlignment="1" applyProtection="1">
      <alignment vertical="center"/>
      <protection locked="0"/>
    </xf>
    <xf numFmtId="0" fontId="2" fillId="0" borderId="108" xfId="0" applyFont="1" applyBorder="1" applyAlignment="1" applyProtection="1">
      <alignment vertical="center"/>
      <protection locked="0"/>
    </xf>
    <xf numFmtId="0" fontId="26" fillId="7" borderId="32" xfId="0" applyFont="1" applyFill="1" applyBorder="1" applyAlignment="1">
      <alignment horizontal="center" vertical="center"/>
    </xf>
    <xf numFmtId="0" fontId="26" fillId="7" borderId="33" xfId="0" applyFont="1" applyFill="1" applyBorder="1" applyAlignment="1">
      <alignment horizontal="center" vertical="center"/>
    </xf>
    <xf numFmtId="0" fontId="26" fillId="7" borderId="34" xfId="0" applyFont="1" applyFill="1" applyBorder="1" applyAlignment="1">
      <alignment horizontal="center" vertical="center"/>
    </xf>
    <xf numFmtId="0" fontId="26" fillId="7" borderId="35" xfId="0" applyFont="1" applyFill="1" applyBorder="1" applyAlignment="1">
      <alignment horizontal="center" vertical="center"/>
    </xf>
    <xf numFmtId="0" fontId="16" fillId="3" borderId="0" xfId="0" applyFont="1" applyFill="1" applyAlignment="1">
      <alignment horizontal="left" vertical="center"/>
    </xf>
    <xf numFmtId="0" fontId="16" fillId="4" borderId="97" xfId="0" applyFont="1" applyFill="1" applyBorder="1" applyAlignment="1" applyProtection="1">
      <alignment horizontal="left" vertical="top"/>
      <protection locked="0"/>
    </xf>
    <xf numFmtId="0" fontId="16" fillId="4" borderId="98" xfId="0" applyFont="1" applyFill="1" applyBorder="1" applyAlignment="1" applyProtection="1">
      <alignment horizontal="left" vertical="top"/>
      <protection locked="0"/>
    </xf>
    <xf numFmtId="0" fontId="16" fillId="3" borderId="0" xfId="0" applyFont="1" applyFill="1" applyAlignment="1">
      <alignment horizontal="left" vertical="center" wrapText="1" indent="1"/>
    </xf>
    <xf numFmtId="0" fontId="16" fillId="3" borderId="25" xfId="0" applyFont="1" applyFill="1" applyBorder="1" applyAlignment="1">
      <alignment horizontal="left" vertical="center" wrapText="1" indent="1"/>
    </xf>
    <xf numFmtId="0" fontId="16" fillId="4" borderId="99" xfId="0" applyFont="1" applyFill="1" applyBorder="1" applyAlignment="1" applyProtection="1">
      <alignment horizontal="left" vertical="top"/>
      <protection locked="0"/>
    </xf>
    <xf numFmtId="0" fontId="16" fillId="4" borderId="100" xfId="0" applyFont="1" applyFill="1" applyBorder="1" applyAlignment="1" applyProtection="1">
      <alignment horizontal="left" vertical="top"/>
      <protection locked="0"/>
    </xf>
    <xf numFmtId="0" fontId="26" fillId="7" borderId="109" xfId="0" applyFont="1" applyFill="1" applyBorder="1" applyAlignment="1">
      <alignment horizontal="center" vertical="center"/>
    </xf>
    <xf numFmtId="0" fontId="26" fillId="7" borderId="110" xfId="0" applyFont="1" applyFill="1" applyBorder="1" applyAlignment="1">
      <alignment horizontal="center" vertical="center"/>
    </xf>
    <xf numFmtId="0" fontId="16" fillId="4" borderId="119" xfId="0" applyFont="1" applyFill="1" applyBorder="1" applyAlignment="1" applyProtection="1">
      <alignment horizontal="left" vertical="top"/>
      <protection locked="0"/>
    </xf>
    <xf numFmtId="3" fontId="85" fillId="4" borderId="107" xfId="0" applyNumberFormat="1" applyFont="1" applyFill="1" applyBorder="1" applyAlignment="1" applyProtection="1">
      <alignment horizontal="left" vertical="center"/>
      <protection locked="0"/>
    </xf>
    <xf numFmtId="0" fontId="0" fillId="0" borderId="119" xfId="0" applyBorder="1" applyAlignment="1" applyProtection="1">
      <alignment vertical="center"/>
      <protection locked="0"/>
    </xf>
    <xf numFmtId="0" fontId="0" fillId="0" borderId="108" xfId="0" applyBorder="1" applyAlignment="1" applyProtection="1">
      <alignment vertical="center"/>
      <protection locked="0"/>
    </xf>
    <xf numFmtId="0" fontId="26" fillId="7" borderId="0" xfId="0" applyFont="1" applyFill="1" applyAlignment="1">
      <alignment horizontal="left" vertical="center"/>
    </xf>
    <xf numFmtId="0" fontId="16" fillId="4" borderId="63" xfId="0" applyFont="1" applyFill="1" applyBorder="1" applyAlignment="1" applyProtection="1">
      <alignment horizontal="left" vertical="center"/>
      <protection locked="0"/>
    </xf>
    <xf numFmtId="0" fontId="16" fillId="4" borderId="12" xfId="0" applyFont="1" applyFill="1" applyBorder="1" applyAlignment="1" applyProtection="1">
      <alignment horizontal="left" vertical="center"/>
      <protection locked="0"/>
    </xf>
    <xf numFmtId="0" fontId="16" fillId="4" borderId="127" xfId="0" applyFont="1" applyFill="1" applyBorder="1" applyAlignment="1" applyProtection="1">
      <alignment horizontal="left" vertical="center"/>
      <protection locked="0"/>
    </xf>
    <xf numFmtId="0" fontId="16" fillId="4" borderId="128" xfId="0" applyFont="1" applyFill="1" applyBorder="1" applyAlignment="1" applyProtection="1">
      <alignment horizontal="left" vertical="top"/>
      <protection locked="0"/>
    </xf>
    <xf numFmtId="0" fontId="16" fillId="4" borderId="129" xfId="0" applyFont="1" applyFill="1" applyBorder="1" applyAlignment="1" applyProtection="1">
      <alignment horizontal="left" vertical="top"/>
      <protection locked="0"/>
    </xf>
    <xf numFmtId="0" fontId="16" fillId="3" borderId="130" xfId="0" applyFont="1" applyFill="1" applyBorder="1" applyAlignment="1">
      <alignment horizontal="left" vertical="center" wrapText="1" indent="1"/>
    </xf>
    <xf numFmtId="0" fontId="16" fillId="3" borderId="131" xfId="0" applyFont="1" applyFill="1" applyBorder="1" applyAlignment="1">
      <alignment horizontal="left" vertical="center" wrapText="1" indent="1"/>
    </xf>
    <xf numFmtId="0" fontId="16" fillId="3" borderId="132" xfId="0" applyFont="1" applyFill="1" applyBorder="1" applyAlignment="1">
      <alignment horizontal="left" vertical="center" wrapText="1" indent="1"/>
    </xf>
    <xf numFmtId="0" fontId="16" fillId="4" borderId="11" xfId="0" applyFont="1" applyFill="1" applyBorder="1" applyAlignment="1" applyProtection="1">
      <alignment horizontal="left" vertical="center"/>
      <protection locked="0"/>
    </xf>
    <xf numFmtId="0" fontId="16" fillId="4" borderId="9" xfId="0" applyFont="1" applyFill="1" applyBorder="1" applyAlignment="1" applyProtection="1">
      <alignment horizontal="left" vertical="center"/>
      <protection locked="0"/>
    </xf>
    <xf numFmtId="0" fontId="16" fillId="4" borderId="95" xfId="0" applyFont="1" applyFill="1" applyBorder="1" applyAlignment="1" applyProtection="1">
      <alignment horizontal="left" vertical="top"/>
      <protection locked="0"/>
    </xf>
    <xf numFmtId="0" fontId="16" fillId="4" borderId="96" xfId="0" applyFont="1" applyFill="1" applyBorder="1" applyAlignment="1" applyProtection="1">
      <alignment horizontal="left" vertical="top"/>
      <protection locked="0"/>
    </xf>
    <xf numFmtId="0" fontId="16" fillId="3" borderId="12" xfId="0" applyFont="1" applyFill="1" applyBorder="1" applyAlignment="1">
      <alignment horizontal="left" vertical="center" wrapText="1" indent="1"/>
    </xf>
    <xf numFmtId="0" fontId="16" fillId="3" borderId="64" xfId="0" applyFont="1" applyFill="1" applyBorder="1" applyAlignment="1">
      <alignment horizontal="left" vertical="center" wrapText="1" indent="1"/>
    </xf>
    <xf numFmtId="0" fontId="11" fillId="3" borderId="0" xfId="0" applyFont="1" applyFill="1" applyAlignment="1">
      <alignment horizontal="left" vertical="top" wrapText="1"/>
    </xf>
    <xf numFmtId="0" fontId="26" fillId="7" borderId="24" xfId="0" applyFont="1" applyFill="1" applyBorder="1" applyAlignment="1">
      <alignment horizontal="center" vertical="center"/>
    </xf>
    <xf numFmtId="0" fontId="26" fillId="7" borderId="27" xfId="0" applyFont="1" applyFill="1" applyBorder="1" applyAlignment="1">
      <alignment horizontal="center" vertical="center" wrapText="1"/>
    </xf>
    <xf numFmtId="0" fontId="26" fillId="7" borderId="28" xfId="0" applyFont="1" applyFill="1" applyBorder="1" applyAlignment="1">
      <alignment horizontal="center" vertical="center" wrapText="1"/>
    </xf>
    <xf numFmtId="0" fontId="16" fillId="4" borderId="75" xfId="0" applyFont="1" applyFill="1" applyBorder="1" applyAlignment="1" applyProtection="1">
      <alignment horizontal="left" vertical="top"/>
      <protection locked="0"/>
    </xf>
    <xf numFmtId="0" fontId="16" fillId="4" borderId="76" xfId="0" applyFont="1" applyFill="1" applyBorder="1" applyAlignment="1" applyProtection="1">
      <alignment horizontal="left" vertical="top"/>
      <protection locked="0"/>
    </xf>
    <xf numFmtId="37" fontId="16" fillId="4" borderId="76" xfId="1" applyNumberFormat="1" applyFont="1" applyFill="1" applyBorder="1" applyAlignment="1" applyProtection="1">
      <alignment horizontal="center" vertical="top"/>
      <protection locked="0"/>
    </xf>
    <xf numFmtId="37" fontId="16" fillId="4" borderId="77" xfId="1" applyNumberFormat="1" applyFont="1" applyFill="1" applyBorder="1" applyAlignment="1" applyProtection="1">
      <alignment horizontal="center" vertical="top"/>
      <protection locked="0"/>
    </xf>
    <xf numFmtId="0" fontId="16" fillId="4" borderId="78" xfId="0" applyFont="1" applyFill="1" applyBorder="1" applyAlignment="1" applyProtection="1">
      <alignment horizontal="left" vertical="top"/>
      <protection locked="0"/>
    </xf>
    <xf numFmtId="0" fontId="16" fillId="4" borderId="79" xfId="0" applyFont="1" applyFill="1" applyBorder="1" applyAlignment="1" applyProtection="1">
      <alignment horizontal="left" vertical="top"/>
      <protection locked="0"/>
    </xf>
    <xf numFmtId="37" fontId="16" fillId="4" borderId="79" xfId="1" applyNumberFormat="1" applyFont="1" applyFill="1" applyBorder="1" applyAlignment="1" applyProtection="1">
      <alignment horizontal="center" vertical="top"/>
      <protection locked="0"/>
    </xf>
    <xf numFmtId="37" fontId="16" fillId="4" borderId="80" xfId="1" applyNumberFormat="1" applyFont="1" applyFill="1" applyBorder="1" applyAlignment="1" applyProtection="1">
      <alignment horizontal="center" vertical="top"/>
      <protection locked="0"/>
    </xf>
    <xf numFmtId="44" fontId="16" fillId="4" borderId="108" xfId="2" applyFont="1" applyFill="1" applyBorder="1" applyAlignment="1" applyProtection="1">
      <alignment horizontal="center" vertical="top"/>
      <protection locked="0"/>
    </xf>
    <xf numFmtId="44" fontId="16" fillId="18" borderId="0" xfId="2" applyFont="1" applyFill="1" applyBorder="1" applyAlignment="1" applyProtection="1">
      <alignment horizontal="center" vertical="top"/>
    </xf>
    <xf numFmtId="0" fontId="16" fillId="4" borderId="81" xfId="0" applyFont="1" applyFill="1" applyBorder="1" applyAlignment="1" applyProtection="1">
      <alignment horizontal="left" vertical="top"/>
      <protection locked="0"/>
    </xf>
    <xf numFmtId="0" fontId="16" fillId="4" borderId="82" xfId="0" applyFont="1" applyFill="1" applyBorder="1" applyAlignment="1" applyProtection="1">
      <alignment horizontal="left" vertical="top"/>
      <protection locked="0"/>
    </xf>
    <xf numFmtId="37" fontId="16" fillId="4" borderId="82" xfId="1" applyNumberFormat="1" applyFont="1" applyFill="1" applyBorder="1" applyAlignment="1" applyProtection="1">
      <alignment horizontal="center" vertical="top"/>
      <protection locked="0"/>
    </xf>
    <xf numFmtId="37" fontId="16" fillId="4" borderId="83" xfId="1" applyNumberFormat="1" applyFont="1" applyFill="1" applyBorder="1" applyAlignment="1" applyProtection="1">
      <alignment horizontal="center" vertical="top"/>
      <protection locked="0"/>
    </xf>
    <xf numFmtId="0" fontId="16" fillId="4" borderId="107" xfId="0" applyFont="1" applyFill="1" applyBorder="1" applyAlignment="1" applyProtection="1">
      <alignment horizontal="left" vertical="center"/>
      <protection locked="0"/>
    </xf>
    <xf numFmtId="0" fontId="16" fillId="4" borderId="108" xfId="0" applyFont="1" applyFill="1" applyBorder="1" applyAlignment="1" applyProtection="1">
      <alignment horizontal="left" vertical="center"/>
      <protection locked="0"/>
    </xf>
    <xf numFmtId="0" fontId="16" fillId="4" borderId="21" xfId="0" applyFont="1" applyFill="1" applyBorder="1" applyAlignment="1" applyProtection="1">
      <alignment horizontal="left" vertical="top"/>
      <protection locked="0"/>
    </xf>
    <xf numFmtId="0" fontId="16" fillId="4" borderId="23" xfId="0" applyFont="1" applyFill="1" applyBorder="1" applyAlignment="1" applyProtection="1">
      <alignment horizontal="left" vertical="top"/>
      <protection locked="0"/>
    </xf>
    <xf numFmtId="0" fontId="16" fillId="4" borderId="22" xfId="0" applyFont="1" applyFill="1" applyBorder="1" applyAlignment="1" applyProtection="1">
      <alignment horizontal="left" vertical="top"/>
      <protection locked="0"/>
    </xf>
    <xf numFmtId="0" fontId="21" fillId="18" borderId="0" xfId="0" applyFont="1" applyFill="1" applyAlignment="1">
      <alignment horizontal="left" vertical="top" indent="1"/>
    </xf>
    <xf numFmtId="3" fontId="16" fillId="4" borderId="10" xfId="0" applyNumberFormat="1" applyFont="1" applyFill="1" applyBorder="1" applyAlignment="1" applyProtection="1">
      <alignment horizontal="left" vertical="top"/>
      <protection locked="0"/>
    </xf>
    <xf numFmtId="3" fontId="16" fillId="4" borderId="11" xfId="0" applyNumberFormat="1" applyFont="1" applyFill="1" applyBorder="1" applyAlignment="1" applyProtection="1">
      <alignment horizontal="left" vertical="top"/>
      <protection locked="0"/>
    </xf>
    <xf numFmtId="3" fontId="16" fillId="4" borderId="9" xfId="0" applyNumberFormat="1" applyFont="1" applyFill="1" applyBorder="1" applyAlignment="1" applyProtection="1">
      <alignment horizontal="left" vertical="top"/>
      <protection locked="0"/>
    </xf>
    <xf numFmtId="0" fontId="26" fillId="7" borderId="111" xfId="0" applyFont="1" applyFill="1" applyBorder="1" applyAlignment="1">
      <alignment horizontal="center" vertical="center"/>
    </xf>
    <xf numFmtId="0" fontId="16" fillId="18" borderId="6" xfId="0" applyFont="1" applyFill="1" applyBorder="1" applyAlignment="1" applyProtection="1">
      <alignment horizontal="left" vertical="top"/>
      <protection locked="0"/>
    </xf>
    <xf numFmtId="3" fontId="85" fillId="18" borderId="6" xfId="0" applyNumberFormat="1" applyFont="1" applyFill="1" applyBorder="1" applyAlignment="1" applyProtection="1">
      <alignment horizontal="left" vertical="center"/>
      <protection locked="0"/>
    </xf>
    <xf numFmtId="0" fontId="0" fillId="18" borderId="6" xfId="0" applyFill="1" applyBorder="1" applyAlignment="1" applyProtection="1">
      <alignment vertical="center"/>
      <protection locked="0"/>
    </xf>
    <xf numFmtId="0" fontId="15" fillId="4" borderId="21" xfId="0" applyFont="1" applyFill="1" applyBorder="1" applyAlignment="1" applyProtection="1">
      <alignment horizontal="left" vertical="center"/>
      <protection locked="0"/>
    </xf>
    <xf numFmtId="0" fontId="15" fillId="4" borderId="23" xfId="0" applyFont="1" applyFill="1" applyBorder="1" applyAlignment="1" applyProtection="1">
      <alignment horizontal="left" vertical="center"/>
      <protection locked="0"/>
    </xf>
    <xf numFmtId="0" fontId="15" fillId="4" borderId="22" xfId="0" applyFont="1" applyFill="1" applyBorder="1" applyAlignment="1" applyProtection="1">
      <alignment horizontal="left" vertical="center"/>
      <protection locked="0"/>
    </xf>
    <xf numFmtId="3" fontId="15" fillId="4" borderId="21" xfId="0" applyNumberFormat="1" applyFont="1" applyFill="1" applyBorder="1" applyAlignment="1" applyProtection="1">
      <alignment horizontal="left" vertical="center"/>
      <protection locked="0"/>
    </xf>
    <xf numFmtId="0" fontId="2" fillId="4" borderId="23" xfId="0" applyFont="1" applyFill="1" applyBorder="1" applyAlignment="1" applyProtection="1">
      <alignment vertical="center"/>
      <protection locked="0"/>
    </xf>
    <xf numFmtId="0" fontId="2" fillId="4" borderId="22" xfId="0" applyFont="1" applyFill="1" applyBorder="1" applyAlignment="1" applyProtection="1">
      <alignment vertical="center"/>
      <protection locked="0"/>
    </xf>
    <xf numFmtId="0" fontId="16" fillId="18" borderId="6" xfId="0" applyFont="1" applyFill="1" applyBorder="1" applyAlignment="1" applyProtection="1">
      <alignment horizontal="left" vertical="center"/>
      <protection locked="0"/>
    </xf>
    <xf numFmtId="0" fontId="0" fillId="4" borderId="107" xfId="0" applyFill="1" applyBorder="1" applyAlignment="1" applyProtection="1">
      <alignment horizontal="left" vertical="top"/>
      <protection locked="0"/>
    </xf>
    <xf numFmtId="0" fontId="0" fillId="4" borderId="119" xfId="0" applyFill="1" applyBorder="1" applyAlignment="1" applyProtection="1">
      <alignment horizontal="left" vertical="top"/>
      <protection locked="0"/>
    </xf>
    <xf numFmtId="0" fontId="0" fillId="4" borderId="108" xfId="0" applyFill="1" applyBorder="1" applyAlignment="1" applyProtection="1">
      <alignment horizontal="left" vertical="top"/>
      <protection locked="0"/>
    </xf>
    <xf numFmtId="0" fontId="21" fillId="18" borderId="0" xfId="0" applyFont="1" applyFill="1" applyAlignment="1">
      <alignment horizontal="left" vertical="top"/>
    </xf>
    <xf numFmtId="0" fontId="26" fillId="7" borderId="120" xfId="0" applyFont="1" applyFill="1" applyBorder="1" applyAlignment="1">
      <alignment horizontal="center" vertical="center"/>
    </xf>
    <xf numFmtId="37" fontId="16" fillId="18" borderId="6" xfId="1" applyNumberFormat="1" applyFont="1" applyFill="1" applyBorder="1" applyAlignment="1" applyProtection="1">
      <alignment horizontal="center" vertical="top"/>
      <protection locked="0"/>
    </xf>
    <xf numFmtId="0" fontId="16" fillId="3" borderId="0" xfId="0" applyFont="1" applyFill="1" applyAlignment="1">
      <alignment horizontal="left" vertical="center" wrapText="1"/>
    </xf>
    <xf numFmtId="0" fontId="16" fillId="0" borderId="0" xfId="0" applyFont="1" applyAlignment="1">
      <alignment horizontal="center" vertical="center"/>
    </xf>
    <xf numFmtId="0" fontId="16" fillId="18" borderId="2" xfId="0" applyFont="1" applyFill="1" applyBorder="1" applyAlignment="1" applyProtection="1">
      <alignment horizontal="center" vertical="top"/>
      <protection locked="0"/>
    </xf>
    <xf numFmtId="0" fontId="16" fillId="18" borderId="3" xfId="0" applyFont="1" applyFill="1" applyBorder="1" applyAlignment="1" applyProtection="1">
      <alignment horizontal="center" vertical="top"/>
      <protection locked="0"/>
    </xf>
    <xf numFmtId="0" fontId="16" fillId="18" borderId="4" xfId="0" applyFont="1" applyFill="1" applyBorder="1" applyAlignment="1" applyProtection="1">
      <alignment horizontal="center" vertical="top"/>
      <protection locked="0"/>
    </xf>
    <xf numFmtId="3" fontId="16" fillId="18" borderId="6" xfId="0" applyNumberFormat="1" applyFont="1" applyFill="1" applyBorder="1" applyAlignment="1" applyProtection="1">
      <alignment horizontal="center" vertical="top"/>
      <protection locked="0"/>
    </xf>
    <xf numFmtId="0" fontId="26" fillId="7" borderId="141" xfId="0" applyFont="1" applyFill="1" applyBorder="1" applyAlignment="1">
      <alignment horizontal="center" vertical="center" wrapText="1"/>
    </xf>
    <xf numFmtId="0" fontId="26" fillId="7" borderId="0" xfId="0" applyFont="1" applyFill="1" applyAlignment="1">
      <alignment horizontal="center" vertical="center" wrapText="1"/>
    </xf>
    <xf numFmtId="44" fontId="21" fillId="3" borderId="117" xfId="2" applyFont="1" applyFill="1" applyBorder="1" applyAlignment="1" applyProtection="1">
      <alignment vertical="top"/>
    </xf>
    <xf numFmtId="0" fontId="0" fillId="0" borderId="118" xfId="0" applyBorder="1" applyAlignment="1">
      <alignment vertical="top"/>
    </xf>
    <xf numFmtId="0" fontId="16" fillId="18" borderId="1" xfId="0" applyFont="1" applyFill="1" applyBorder="1" applyAlignment="1" applyProtection="1">
      <alignment horizontal="left" vertical="center"/>
      <protection locked="0"/>
    </xf>
    <xf numFmtId="0" fontId="26" fillId="7" borderId="27" xfId="0" applyFont="1" applyFill="1" applyBorder="1" applyAlignment="1">
      <alignment horizontal="center" vertical="center"/>
    </xf>
    <xf numFmtId="44" fontId="16" fillId="4" borderId="76" xfId="2" applyFont="1" applyFill="1" applyBorder="1" applyAlignment="1" applyProtection="1">
      <alignment horizontal="center" vertical="top"/>
      <protection locked="0"/>
    </xf>
    <xf numFmtId="44" fontId="16" fillId="4" borderId="77" xfId="2" applyFont="1" applyFill="1" applyBorder="1" applyAlignment="1" applyProtection="1">
      <alignment horizontal="center" vertical="top"/>
      <protection locked="0"/>
    </xf>
    <xf numFmtId="44" fontId="16" fillId="4" borderId="79" xfId="2" applyFont="1" applyFill="1" applyBorder="1" applyAlignment="1" applyProtection="1">
      <alignment horizontal="center" vertical="top"/>
      <protection locked="0"/>
    </xf>
    <xf numFmtId="44" fontId="16" fillId="4" borderId="80" xfId="2" applyFont="1" applyFill="1" applyBorder="1" applyAlignment="1" applyProtection="1">
      <alignment horizontal="center" vertical="top"/>
      <protection locked="0"/>
    </xf>
    <xf numFmtId="44" fontId="16" fillId="4" borderId="82" xfId="2" applyFont="1" applyFill="1" applyBorder="1" applyAlignment="1" applyProtection="1">
      <alignment horizontal="center" vertical="top"/>
      <protection locked="0"/>
    </xf>
    <xf numFmtId="44" fontId="16" fillId="4" borderId="83" xfId="2" applyFont="1" applyFill="1" applyBorder="1" applyAlignment="1" applyProtection="1">
      <alignment horizontal="center" vertical="top"/>
      <protection locked="0"/>
    </xf>
    <xf numFmtId="44" fontId="21" fillId="3" borderId="30" xfId="2" applyFont="1" applyFill="1" applyBorder="1" applyAlignment="1" applyProtection="1">
      <alignment horizontal="center" vertical="top"/>
    </xf>
    <xf numFmtId="44" fontId="21" fillId="3" borderId="31" xfId="2" applyFont="1" applyFill="1" applyBorder="1" applyAlignment="1" applyProtection="1">
      <alignment horizontal="center" vertical="top"/>
    </xf>
    <xf numFmtId="0" fontId="10" fillId="3" borderId="0" xfId="0" applyFont="1" applyFill="1" applyAlignment="1">
      <alignment horizontal="left" vertical="top" wrapText="1"/>
    </xf>
    <xf numFmtId="0" fontId="8" fillId="3" borderId="0" xfId="0" applyFont="1" applyFill="1" applyAlignment="1">
      <alignment horizontal="left" vertical="top" wrapText="1"/>
    </xf>
    <xf numFmtId="0" fontId="16" fillId="18" borderId="0" xfId="0" applyFont="1" applyFill="1" applyAlignment="1">
      <alignment horizontal="left" vertical="top"/>
    </xf>
    <xf numFmtId="0" fontId="16" fillId="18" borderId="0" xfId="0" applyFont="1" applyFill="1" applyAlignment="1">
      <alignment vertical="top"/>
    </xf>
    <xf numFmtId="0" fontId="72" fillId="3" borderId="12" xfId="0" applyFont="1" applyFill="1" applyBorder="1" applyAlignment="1">
      <alignment horizontal="center" vertical="top" wrapText="1"/>
    </xf>
    <xf numFmtId="0" fontId="26" fillId="7" borderId="26" xfId="0" applyFont="1" applyFill="1" applyBorder="1" applyAlignment="1">
      <alignment horizontal="center" vertical="center"/>
    </xf>
    <xf numFmtId="0" fontId="13" fillId="3" borderId="25" xfId="0" applyFont="1" applyFill="1" applyBorder="1" applyAlignment="1">
      <alignment horizontal="left" vertical="top" wrapText="1"/>
    </xf>
    <xf numFmtId="0" fontId="59" fillId="17" borderId="73" xfId="11" applyFont="1" applyFill="1" applyBorder="1" applyAlignment="1" applyProtection="1">
      <alignment horizontal="left" vertical="center"/>
      <protection locked="0"/>
    </xf>
    <xf numFmtId="0" fontId="63" fillId="15" borderId="0" xfId="11" applyFont="1" applyFill="1" applyAlignment="1">
      <alignment horizontal="center" vertical="center"/>
    </xf>
    <xf numFmtId="0" fontId="60" fillId="7" borderId="0" xfId="11" quotePrefix="1" applyFont="1" applyFill="1" applyAlignment="1">
      <alignment horizontal="center"/>
    </xf>
    <xf numFmtId="0" fontId="59" fillId="17" borderId="0" xfId="11" applyFont="1" applyFill="1" applyAlignment="1" applyProtection="1">
      <alignment horizontal="left"/>
      <protection locked="0"/>
    </xf>
    <xf numFmtId="0" fontId="59" fillId="17" borderId="0" xfId="11" applyFont="1" applyFill="1" applyAlignment="1" applyProtection="1">
      <alignment horizontal="left" vertical="top" wrapText="1"/>
      <protection locked="0"/>
    </xf>
    <xf numFmtId="0" fontId="59" fillId="17" borderId="74" xfId="11" applyFont="1" applyFill="1" applyBorder="1" applyAlignment="1" applyProtection="1">
      <alignment horizontal="left" vertical="center"/>
      <protection locked="0"/>
    </xf>
    <xf numFmtId="0" fontId="59" fillId="15" borderId="0" xfId="11" applyFont="1" applyFill="1" applyAlignment="1">
      <alignment horizontal="left"/>
    </xf>
    <xf numFmtId="0" fontId="27" fillId="17" borderId="0" xfId="11" applyFont="1" applyFill="1" applyAlignment="1" applyProtection="1">
      <alignment horizontal="center"/>
      <protection locked="0"/>
    </xf>
    <xf numFmtId="0" fontId="58" fillId="15" borderId="0" xfId="11" applyFont="1" applyFill="1"/>
    <xf numFmtId="0" fontId="27" fillId="17" borderId="0" xfId="11" applyFont="1" applyFill="1" applyAlignment="1" applyProtection="1">
      <alignment horizontal="left" vertical="top" wrapText="1"/>
      <protection locked="0"/>
    </xf>
    <xf numFmtId="0" fontId="58" fillId="15" borderId="0" xfId="11" applyFont="1" applyFill="1" applyAlignment="1">
      <alignment horizontal="left"/>
    </xf>
    <xf numFmtId="0" fontId="27" fillId="15" borderId="0" xfId="11" applyFont="1" applyFill="1" applyAlignment="1">
      <alignment horizontal="left"/>
    </xf>
    <xf numFmtId="0" fontId="27" fillId="15" borderId="0" xfId="11" quotePrefix="1" applyFont="1" applyFill="1" applyAlignment="1">
      <alignment horizontal="left"/>
    </xf>
    <xf numFmtId="0" fontId="1" fillId="8" borderId="45" xfId="6" applyFill="1" applyBorder="1" applyAlignment="1">
      <alignment horizontal="center" vertical="center" wrapText="1"/>
    </xf>
    <xf numFmtId="0" fontId="1" fillId="8" borderId="47" xfId="6" applyFill="1" applyBorder="1" applyAlignment="1">
      <alignment horizontal="center" vertical="center" wrapText="1"/>
    </xf>
    <xf numFmtId="0" fontId="47" fillId="3" borderId="13" xfId="7" applyFont="1" applyFill="1" applyBorder="1" applyAlignment="1">
      <alignment horizontal="center" vertical="center"/>
    </xf>
    <xf numFmtId="0" fontId="11" fillId="14" borderId="2" xfId="7" applyFont="1" applyFill="1" applyBorder="1" applyAlignment="1">
      <alignment horizontal="left" vertical="center" wrapText="1"/>
    </xf>
    <xf numFmtId="0" fontId="11" fillId="14" borderId="4" xfId="7" applyFont="1" applyFill="1" applyBorder="1" applyAlignment="1">
      <alignment horizontal="left" vertical="center" wrapText="1"/>
    </xf>
    <xf numFmtId="0" fontId="31" fillId="13" borderId="36" xfId="5" applyFont="1" applyFill="1" applyBorder="1" applyAlignment="1">
      <alignment horizontal="center" vertical="center"/>
    </xf>
    <xf numFmtId="0" fontId="31" fillId="13" borderId="37" xfId="5" applyFont="1" applyFill="1" applyBorder="1" applyAlignment="1">
      <alignment horizontal="center" vertical="center"/>
    </xf>
    <xf numFmtId="0" fontId="31" fillId="13" borderId="38" xfId="5" applyFont="1" applyFill="1" applyBorder="1" applyAlignment="1">
      <alignment horizontal="center" vertical="center"/>
    </xf>
    <xf numFmtId="0" fontId="1" fillId="8" borderId="61" xfId="6" applyFill="1" applyBorder="1" applyAlignment="1">
      <alignment horizontal="center" vertical="center" wrapText="1"/>
    </xf>
    <xf numFmtId="0" fontId="1" fillId="8" borderId="62" xfId="6" applyFill="1" applyBorder="1" applyAlignment="1">
      <alignment horizontal="center" vertical="center" wrapText="1"/>
    </xf>
    <xf numFmtId="0" fontId="23" fillId="11" borderId="50" xfId="5" applyFill="1" applyBorder="1" applyAlignment="1">
      <alignment horizontal="center"/>
    </xf>
    <xf numFmtId="0" fontId="23" fillId="11" borderId="51" xfId="5" applyFill="1" applyBorder="1" applyAlignment="1">
      <alignment horizontal="center"/>
    </xf>
    <xf numFmtId="0" fontId="23" fillId="11" borderId="55" xfId="5" applyFill="1" applyBorder="1" applyAlignment="1">
      <alignment horizontal="center" vertical="center"/>
    </xf>
    <xf numFmtId="0" fontId="23" fillId="11" borderId="42" xfId="5" applyFill="1" applyBorder="1" applyAlignment="1">
      <alignment horizontal="center" vertical="center"/>
    </xf>
    <xf numFmtId="0" fontId="1" fillId="8" borderId="5" xfId="6" applyFill="1" applyBorder="1" applyAlignment="1">
      <alignment horizontal="center"/>
    </xf>
    <xf numFmtId="0" fontId="1" fillId="8" borderId="56" xfId="6" applyFill="1" applyBorder="1" applyAlignment="1">
      <alignment horizontal="center"/>
    </xf>
    <xf numFmtId="0" fontId="29" fillId="9" borderId="0" xfId="7" applyFont="1" applyFill="1" applyAlignment="1">
      <alignment horizontal="center" vertical="center"/>
    </xf>
    <xf numFmtId="0" fontId="11" fillId="13" borderId="40" xfId="7" applyFont="1" applyFill="1" applyBorder="1" applyAlignment="1">
      <alignment horizontal="center" vertical="center"/>
    </xf>
    <xf numFmtId="0" fontId="3" fillId="11" borderId="37" xfId="6" applyFont="1" applyFill="1" applyBorder="1" applyAlignment="1">
      <alignment horizontal="center" vertical="center" wrapText="1"/>
    </xf>
    <xf numFmtId="0" fontId="3" fillId="11" borderId="38" xfId="6" applyFont="1" applyFill="1" applyBorder="1" applyAlignment="1">
      <alignment horizontal="center" vertical="center" wrapText="1"/>
    </xf>
    <xf numFmtId="0" fontId="8" fillId="0" borderId="36" xfId="7" applyFont="1" applyBorder="1" applyAlignment="1">
      <alignment horizontal="center"/>
    </xf>
    <xf numFmtId="0" fontId="8" fillId="0" borderId="37" xfId="7" applyFont="1" applyBorder="1" applyAlignment="1">
      <alignment horizontal="center"/>
    </xf>
    <xf numFmtId="0" fontId="8" fillId="0" borderId="38" xfId="7" applyFont="1" applyBorder="1" applyAlignment="1">
      <alignment horizontal="center"/>
    </xf>
    <xf numFmtId="0" fontId="8" fillId="0" borderId="54" xfId="7" applyFont="1" applyBorder="1" applyAlignment="1">
      <alignment horizontal="center"/>
    </xf>
    <xf numFmtId="172" fontId="19" fillId="0" borderId="50" xfId="6" applyNumberFormat="1" applyFont="1" applyFill="1" applyBorder="1" applyAlignment="1">
      <alignment horizontal="center"/>
    </xf>
    <xf numFmtId="172" fontId="19" fillId="0" borderId="51" xfId="6" applyNumberFormat="1" applyFont="1" applyFill="1" applyBorder="1" applyAlignment="1">
      <alignment horizontal="center"/>
    </xf>
    <xf numFmtId="0" fontId="23" fillId="11" borderId="49" xfId="5" applyFill="1" applyBorder="1" applyAlignment="1">
      <alignment horizontal="center"/>
    </xf>
    <xf numFmtId="0" fontId="23" fillId="11" borderId="36" xfId="5" applyFill="1" applyBorder="1" applyAlignment="1">
      <alignment horizontal="center"/>
    </xf>
    <xf numFmtId="0" fontId="23" fillId="11" borderId="37" xfId="5" applyFill="1" applyBorder="1" applyAlignment="1">
      <alignment horizontal="center"/>
    </xf>
    <xf numFmtId="0" fontId="23" fillId="11" borderId="38" xfId="5" applyFill="1" applyBorder="1" applyAlignment="1">
      <alignment horizontal="center"/>
    </xf>
    <xf numFmtId="0" fontId="31" fillId="11" borderId="90" xfId="0" applyFont="1" applyFill="1" applyBorder="1" applyAlignment="1">
      <alignment horizontal="center"/>
    </xf>
    <xf numFmtId="0" fontId="31" fillId="11" borderId="13" xfId="0" applyFont="1" applyFill="1" applyBorder="1" applyAlignment="1">
      <alignment horizontal="center"/>
    </xf>
    <xf numFmtId="0" fontId="31" fillId="11" borderId="14" xfId="0" applyFont="1" applyFill="1" applyBorder="1" applyAlignment="1">
      <alignment horizontal="center"/>
    </xf>
    <xf numFmtId="0" fontId="23" fillId="11" borderId="13" xfId="0" applyFont="1" applyFill="1" applyBorder="1" applyAlignment="1">
      <alignment horizontal="center"/>
    </xf>
    <xf numFmtId="0" fontId="23" fillId="11" borderId="142" xfId="0" applyFont="1" applyFill="1" applyBorder="1" applyAlignment="1">
      <alignment horizontal="center"/>
    </xf>
    <xf numFmtId="0" fontId="0" fillId="0" borderId="13" xfId="0" applyBorder="1" applyAlignment="1">
      <alignment horizontal="left"/>
    </xf>
    <xf numFmtId="0" fontId="23" fillId="11" borderId="18" xfId="0" applyFont="1" applyFill="1" applyBorder="1" applyAlignment="1">
      <alignment horizontal="center" vertical="center"/>
    </xf>
    <xf numFmtId="0" fontId="23" fillId="11" borderId="20" xfId="0" applyFont="1" applyFill="1" applyBorder="1" applyAlignment="1">
      <alignment horizontal="center" vertical="center"/>
    </xf>
    <xf numFmtId="0" fontId="0" fillId="8" borderId="36" xfId="0" applyFill="1" applyBorder="1" applyAlignment="1">
      <alignment horizontal="center"/>
    </xf>
    <xf numFmtId="0" fontId="0" fillId="8" borderId="67" xfId="0" applyFill="1" applyBorder="1" applyAlignment="1">
      <alignment horizontal="center"/>
    </xf>
    <xf numFmtId="0" fontId="0" fillId="0" borderId="0" xfId="0" applyAlignment="1">
      <alignment horizontal="left"/>
    </xf>
    <xf numFmtId="0" fontId="0" fillId="0" borderId="16" xfId="0" applyBorder="1" applyAlignment="1">
      <alignment horizontal="left"/>
    </xf>
    <xf numFmtId="0" fontId="0" fillId="8" borderId="37" xfId="0" applyFill="1" applyBorder="1" applyAlignment="1">
      <alignment horizontal="center"/>
    </xf>
    <xf numFmtId="0" fontId="3" fillId="0" borderId="0" xfId="0" applyFont="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0" xfId="0" applyAlignment="1">
      <alignment horizontal="left" wrapText="1"/>
    </xf>
    <xf numFmtId="0" fontId="0" fillId="0" borderId="15" xfId="0" applyBorder="1" applyAlignment="1">
      <alignment horizontal="left" wrapText="1"/>
    </xf>
  </cellXfs>
  <cellStyles count="13">
    <cellStyle name="40 % - Accent1" xfId="6" builtinId="31"/>
    <cellStyle name="Accent1" xfId="5" builtinId="29"/>
    <cellStyle name="Lien hypertexte" xfId="10" builtinId="8"/>
    <cellStyle name="Milliers" xfId="1" builtinId="3"/>
    <cellStyle name="Milliers 2" xfId="9" xr:uid="{A0C3D46D-3B11-4BE1-B41F-579C86905EB6}"/>
    <cellStyle name="Milliers 3" xfId="12" xr:uid="{292AB33A-53F8-4F8F-9B4F-15190419A161}"/>
    <cellStyle name="Monétaire" xfId="2" builtinId="4"/>
    <cellStyle name="Monétaire 2" xfId="3" xr:uid="{A59075A7-39A6-4C52-8D58-7FD5DFD4E938}"/>
    <cellStyle name="Normal" xfId="0" builtinId="0"/>
    <cellStyle name="Normal 2" xfId="7" xr:uid="{37DAE172-B2D9-40B7-BAC3-23F3D909CA09}"/>
    <cellStyle name="Normal 3" xfId="11" xr:uid="{9AF4C1CC-9566-417C-B9ED-1C0C9F5A426F}"/>
    <cellStyle name="Pourcentage" xfId="4" builtinId="5"/>
    <cellStyle name="Pourcentage 2" xfId="8" xr:uid="{88426C14-5088-46A0-92FE-88AB6FAAB07D}"/>
  </cellStyles>
  <dxfs count="37">
    <dxf>
      <font>
        <strike/>
        <color theme="0"/>
      </font>
    </dxf>
    <dxf>
      <font>
        <color theme="0" tint="-0.24994659260841701"/>
      </font>
    </dxf>
    <dxf>
      <font>
        <color theme="0"/>
      </font>
      <fill>
        <patternFill>
          <bgColor theme="0"/>
        </patternFill>
      </fill>
    </dxf>
    <dxf>
      <fill>
        <patternFill>
          <bgColor rgb="FFFFC7CE"/>
        </patternFill>
      </fill>
    </dxf>
    <dxf>
      <fill>
        <patternFill>
          <bgColor rgb="FFFF0000"/>
        </patternFill>
      </fill>
    </dxf>
    <dxf>
      <fill>
        <patternFill>
          <bgColor rgb="FFFF0000"/>
        </patternFill>
      </fill>
    </dxf>
    <dxf>
      <fill>
        <patternFill>
          <bgColor theme="9" tint="0.79998168889431442"/>
        </patternFill>
      </fill>
    </dxf>
    <dxf>
      <fill>
        <patternFill>
          <bgColor rgb="FFFFC7CE"/>
        </patternFill>
      </fill>
    </dxf>
    <dxf>
      <fill>
        <patternFill>
          <bgColor rgb="FFFF0000"/>
        </patternFill>
      </fill>
    </dxf>
    <dxf>
      <fill>
        <patternFill>
          <bgColor rgb="FFFF0000"/>
        </patternFill>
      </fill>
    </dxf>
    <dxf>
      <font>
        <color rgb="FFFF0000"/>
      </font>
      <fill>
        <patternFill>
          <bgColor rgb="FFFFFF00"/>
        </patternFill>
      </fill>
    </dxf>
    <dxf>
      <fill>
        <patternFill>
          <bgColor rgb="FFFFC7CE"/>
        </patternFill>
      </fill>
    </dxf>
    <dxf>
      <font>
        <strike/>
        <color theme="0"/>
      </font>
    </dxf>
    <dxf>
      <font>
        <color theme="0" tint="-0.24994659260841701"/>
      </font>
    </dxf>
    <dxf>
      <font>
        <color theme="0"/>
      </font>
      <fill>
        <patternFill>
          <bgColor theme="0"/>
        </patternFill>
      </fill>
    </dxf>
    <dxf>
      <fill>
        <patternFill>
          <bgColor rgb="FFFFC7CE"/>
        </patternFill>
      </fill>
    </dxf>
    <dxf>
      <fill>
        <patternFill>
          <bgColor rgb="FFFF0000"/>
        </patternFill>
      </fill>
    </dxf>
    <dxf>
      <fill>
        <patternFill>
          <bgColor rgb="FFFF0000"/>
        </patternFill>
      </fill>
    </dxf>
    <dxf>
      <fill>
        <patternFill>
          <bgColor theme="9" tint="0.79998168889431442"/>
        </patternFill>
      </fill>
    </dxf>
    <dxf>
      <fill>
        <patternFill>
          <bgColor rgb="FFFFC7CE"/>
        </patternFill>
      </fill>
    </dxf>
    <dxf>
      <fill>
        <patternFill>
          <bgColor rgb="FFFF0000"/>
        </patternFill>
      </fill>
    </dxf>
    <dxf>
      <fill>
        <patternFill>
          <bgColor rgb="FFFF0000"/>
        </patternFill>
      </fill>
    </dxf>
    <dxf>
      <font>
        <color rgb="FFFF0000"/>
      </font>
      <fill>
        <patternFill>
          <bgColor rgb="FFFFFF00"/>
        </patternFill>
      </fill>
    </dxf>
    <dxf>
      <fill>
        <patternFill>
          <bgColor rgb="FFFFC7CE"/>
        </patternFill>
      </fill>
    </dxf>
    <dxf>
      <font>
        <strike/>
        <color theme="0"/>
      </font>
    </dxf>
    <dxf>
      <font>
        <color theme="0" tint="-0.24994659260841701"/>
      </font>
    </dxf>
    <dxf>
      <font>
        <color theme="0"/>
      </font>
      <fill>
        <patternFill>
          <bgColor theme="0"/>
        </patternFill>
      </fill>
    </dxf>
    <dxf>
      <fill>
        <patternFill>
          <bgColor rgb="FFFFC7CE"/>
        </patternFill>
      </fill>
    </dxf>
    <dxf>
      <fill>
        <patternFill>
          <bgColor rgb="FFFF0000"/>
        </patternFill>
      </fill>
    </dxf>
    <dxf>
      <fill>
        <patternFill>
          <bgColor rgb="FFFF0000"/>
        </patternFill>
      </fill>
    </dxf>
    <dxf>
      <fill>
        <patternFill>
          <bgColor theme="9" tint="0.79998168889431442"/>
        </patternFill>
      </fill>
    </dxf>
    <dxf>
      <fill>
        <patternFill>
          <bgColor rgb="FFFFC7CE"/>
        </patternFill>
      </fill>
    </dxf>
    <dxf>
      <fill>
        <patternFill>
          <bgColor rgb="FFFF0000"/>
        </patternFill>
      </fill>
    </dxf>
    <dxf>
      <fill>
        <patternFill>
          <bgColor rgb="FFFF0000"/>
        </patternFill>
      </fill>
    </dxf>
    <dxf>
      <font>
        <color rgb="FFFF0000"/>
      </font>
      <fill>
        <patternFill>
          <bgColor rgb="FFFFFF00"/>
        </patternFill>
      </fill>
    </dxf>
    <dxf>
      <fill>
        <patternFill>
          <bgColor rgb="FFFFC7CE"/>
        </patternFill>
      </fill>
    </dxf>
    <dxf>
      <font>
        <color theme="0"/>
      </font>
    </dxf>
  </dxfs>
  <tableStyles count="0" defaultTableStyle="TableStyleMedium2" defaultPivotStyle="PivotStyleLight16"/>
  <colors>
    <mruColors>
      <color rgb="FFD9D9D9"/>
      <color rgb="FFBFBFBF"/>
      <color rgb="FF009FDF"/>
      <color rgb="FF00C1D5"/>
      <color rgb="FF7BA6DE"/>
      <color rgb="FF5B7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715004</xdr:colOff>
      <xdr:row>0</xdr:row>
      <xdr:rowOff>50800</xdr:rowOff>
    </xdr:from>
    <xdr:to>
      <xdr:col>10</xdr:col>
      <xdr:colOff>802242</xdr:colOff>
      <xdr:row>3</xdr:row>
      <xdr:rowOff>292100</xdr:rowOff>
    </xdr:to>
    <xdr:pic>
      <xdr:nvPicPr>
        <xdr:cNvPr id="4" name="Image 3" descr="https://www.energir.com/~/media/Files/Corporatif/Logos/Energir_2C_PNG.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947404" y="50800"/>
          <a:ext cx="2563738"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104574</xdr:colOff>
      <xdr:row>6</xdr:row>
      <xdr:rowOff>173558</xdr:rowOff>
    </xdr:from>
    <xdr:to>
      <xdr:col>10</xdr:col>
      <xdr:colOff>524279</xdr:colOff>
      <xdr:row>55</xdr:row>
      <xdr:rowOff>173559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74" b="874"/>
        <a:stretch/>
      </xdr:blipFill>
      <xdr:spPr>
        <a:xfrm>
          <a:off x="374449" y="1800746"/>
          <a:ext cx="7992080" cy="85566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527049</xdr:colOff>
      <xdr:row>5</xdr:row>
      <xdr:rowOff>95249</xdr:rowOff>
    </xdr:from>
    <xdr:to>
      <xdr:col>15</xdr:col>
      <xdr:colOff>209549</xdr:colOff>
      <xdr:row>27</xdr:row>
      <xdr:rowOff>156632</xdr:rowOff>
    </xdr:to>
    <xdr:sp macro="" textlink="">
      <xdr:nvSpPr>
        <xdr:cNvPr id="2" name="ZoneTexte 1">
          <a:extLst>
            <a:ext uri="{FF2B5EF4-FFF2-40B4-BE49-F238E27FC236}">
              <a16:creationId xmlns:a16="http://schemas.microsoft.com/office/drawing/2014/main" id="{00000000-0008-0000-0A00-000002000000}"/>
            </a:ext>
          </a:extLst>
        </xdr:cNvPr>
        <xdr:cNvSpPr txBox="1"/>
      </xdr:nvSpPr>
      <xdr:spPr>
        <a:xfrm>
          <a:off x="4565649" y="1009649"/>
          <a:ext cx="10579100" cy="4023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307856</xdr:colOff>
      <xdr:row>1</xdr:row>
      <xdr:rowOff>0</xdr:rowOff>
    </xdr:from>
    <xdr:to>
      <xdr:col>14</xdr:col>
      <xdr:colOff>45561</xdr:colOff>
      <xdr:row>3</xdr:row>
      <xdr:rowOff>221751</xdr:rowOff>
    </xdr:to>
    <xdr:pic>
      <xdr:nvPicPr>
        <xdr:cNvPr id="2" name="Image 1" descr="https://www.energir.com/~/media/Files/Corporatif/Logos/Energir_2C_PNG.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381" y="180975"/>
          <a:ext cx="2024682" cy="781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177959</xdr:colOff>
          <xdr:row>0</xdr:row>
          <xdr:rowOff>-801932</xdr:rowOff>
        </xdr:from>
        <xdr:to>
          <xdr:col>2</xdr:col>
          <xdr:colOff>177959</xdr:colOff>
          <xdr:row>0</xdr:row>
          <xdr:rowOff>-801932</xdr:rowOff>
        </xdr:to>
        <xdr:grpSp>
          <xdr:nvGrpSpPr>
            <xdr:cNvPr id="12" name="Groupe 11">
              <a:extLst>
                <a:ext uri="{FF2B5EF4-FFF2-40B4-BE49-F238E27FC236}">
                  <a16:creationId xmlns:a16="http://schemas.microsoft.com/office/drawing/2014/main" id="{00000000-0008-0000-0100-00000C000000}"/>
                </a:ext>
              </a:extLst>
            </xdr:cNvPr>
            <xdr:cNvGrpSpPr/>
          </xdr:nvGrpSpPr>
          <xdr:grpSpPr>
            <a:xfrm>
              <a:off x="555149" y="-801932"/>
              <a:ext cx="0" cy="0"/>
              <a:chOff x="555149" y="-801932"/>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514350</xdr:colOff>
          <xdr:row>21</xdr:row>
          <xdr:rowOff>57150</xdr:rowOff>
        </xdr:from>
        <xdr:to>
          <xdr:col>9</xdr:col>
          <xdr:colOff>581025</xdr:colOff>
          <xdr:row>22</xdr:row>
          <xdr:rowOff>0</xdr:rowOff>
        </xdr:to>
        <xdr:grpSp>
          <xdr:nvGrpSpPr>
            <xdr:cNvPr id="10252" name="Groupe 11">
              <a:extLst>
                <a:ext uri="{FF2B5EF4-FFF2-40B4-BE49-F238E27FC236}">
                  <a16:creationId xmlns:a16="http://schemas.microsoft.com/office/drawing/2014/main" id="{00000000-0008-0000-0100-00000C280000}"/>
                </a:ext>
              </a:extLst>
            </xdr:cNvPr>
            <xdr:cNvGrpSpPr>
              <a:grpSpLocks/>
            </xdr:cNvGrpSpPr>
          </xdr:nvGrpSpPr>
          <xdr:grpSpPr bwMode="auto">
            <a:xfrm>
              <a:off x="5048922" y="3656031"/>
              <a:ext cx="1024890" cy="30704"/>
              <a:chOff x="37657" y="44390"/>
              <a:chExt cx="8642" cy="4582"/>
            </a:xfrm>
          </xdr:grpSpPr>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9</xdr:col>
      <xdr:colOff>251944</xdr:colOff>
      <xdr:row>1</xdr:row>
      <xdr:rowOff>0</xdr:rowOff>
    </xdr:from>
    <xdr:to>
      <xdr:col>12</xdr:col>
      <xdr:colOff>433</xdr:colOff>
      <xdr:row>3</xdr:row>
      <xdr:rowOff>208341</xdr:rowOff>
    </xdr:to>
    <xdr:pic>
      <xdr:nvPicPr>
        <xdr:cNvPr id="2" name="Image 1" descr="https://www.energir.com/~/media/Files/Corporatif/Logos/Energir_2C_PNG.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7541" y="175723"/>
          <a:ext cx="1996805" cy="767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12</xdr:row>
          <xdr:rowOff>76200</xdr:rowOff>
        </xdr:from>
        <xdr:to>
          <xdr:col>4</xdr:col>
          <xdr:colOff>1348740</xdr:colOff>
          <xdr:row>14</xdr:row>
          <xdr:rowOff>60960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fr-CA" sz="800" b="0" i="0" u="none" strike="noStrike" baseline="0">
                  <a:solidFill>
                    <a:srgbClr val="000000"/>
                  </a:solidFill>
                  <a:latin typeface="Segoe UI"/>
                  <a:cs typeface="Segoe UI"/>
                </a:rPr>
                <a:t>NECB 2015-Qc</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9</xdr:col>
      <xdr:colOff>259010</xdr:colOff>
      <xdr:row>1</xdr:row>
      <xdr:rowOff>0</xdr:rowOff>
    </xdr:from>
    <xdr:to>
      <xdr:col>12</xdr:col>
      <xdr:colOff>16438</xdr:colOff>
      <xdr:row>3</xdr:row>
      <xdr:rowOff>207706</xdr:rowOff>
    </xdr:to>
    <xdr:pic>
      <xdr:nvPicPr>
        <xdr:cNvPr id="2" name="Image 1" descr="https://www.energir.com/~/media/Files/Corporatif/Logos/Energir_2C_PNG.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2087" y="175846"/>
          <a:ext cx="2004595" cy="766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152400</xdr:colOff>
          <xdr:row>11</xdr:row>
          <xdr:rowOff>76200</xdr:rowOff>
        </xdr:from>
        <xdr:to>
          <xdr:col>5</xdr:col>
          <xdr:colOff>114300</xdr:colOff>
          <xdr:row>13</xdr:row>
          <xdr:rowOff>76200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fr-CA" sz="1200" b="0" i="0" u="none" strike="noStrike" baseline="0">
                  <a:solidFill>
                    <a:srgbClr val="000000"/>
                  </a:solidFill>
                  <a:latin typeface="Calibri"/>
                  <a:ea typeface="Calibri"/>
                  <a:cs typeface="Calibri"/>
                </a:rPr>
                <a:t>NECB 2015-Qc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0</xdr:rowOff>
        </xdr:from>
        <xdr:to>
          <xdr:col>2</xdr:col>
          <xdr:colOff>571500</xdr:colOff>
          <xdr:row>54</xdr:row>
          <xdr:rowOff>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167640</xdr:rowOff>
        </xdr:from>
        <xdr:to>
          <xdr:col>2</xdr:col>
          <xdr:colOff>571500</xdr:colOff>
          <xdr:row>67</xdr:row>
          <xdr:rowOff>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169</xdr:row>
          <xdr:rowOff>0</xdr:rowOff>
        </xdr:from>
        <xdr:to>
          <xdr:col>2</xdr:col>
          <xdr:colOff>571500</xdr:colOff>
          <xdr:row>171</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3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10</xdr:col>
      <xdr:colOff>307856</xdr:colOff>
      <xdr:row>1</xdr:row>
      <xdr:rowOff>0</xdr:rowOff>
    </xdr:from>
    <xdr:to>
      <xdr:col>14</xdr:col>
      <xdr:colOff>48735</xdr:colOff>
      <xdr:row>3</xdr:row>
      <xdr:rowOff>218576</xdr:rowOff>
    </xdr:to>
    <xdr:pic>
      <xdr:nvPicPr>
        <xdr:cNvPr id="2" name="Image 1" descr="https://www.energir.com/~/media/Files/Corporatif/Logos/Energir_2C_PNG.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381" y="171450"/>
          <a:ext cx="2026880" cy="780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177959</xdr:colOff>
          <xdr:row>0</xdr:row>
          <xdr:rowOff>-801932</xdr:rowOff>
        </xdr:from>
        <xdr:to>
          <xdr:col>2</xdr:col>
          <xdr:colOff>177959</xdr:colOff>
          <xdr:row>0</xdr:row>
          <xdr:rowOff>-801932</xdr:rowOff>
        </xdr:to>
        <xdr:grpSp>
          <xdr:nvGrpSpPr>
            <xdr:cNvPr id="3" name="Groupe 2">
              <a:extLst>
                <a:ext uri="{FF2B5EF4-FFF2-40B4-BE49-F238E27FC236}">
                  <a16:creationId xmlns:a16="http://schemas.microsoft.com/office/drawing/2014/main" id="{00000000-0008-0000-0400-000003000000}"/>
                </a:ext>
              </a:extLst>
            </xdr:cNvPr>
            <xdr:cNvGrpSpPr/>
          </xdr:nvGrpSpPr>
          <xdr:grpSpPr>
            <a:xfrm>
              <a:off x="555149" y="-801932"/>
              <a:ext cx="0" cy="0"/>
              <a:chOff x="555149" y="-801932"/>
              <a:chExt cx="0" cy="0"/>
            </a:xfrm>
          </xdr:grpSpPr>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207818</xdr:colOff>
      <xdr:row>5</xdr:row>
      <xdr:rowOff>33314</xdr:rowOff>
    </xdr:from>
    <xdr:to>
      <xdr:col>14</xdr:col>
      <xdr:colOff>7543</xdr:colOff>
      <xdr:row>9</xdr:row>
      <xdr:rowOff>127000</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5532293" y="1014389"/>
          <a:ext cx="3533525" cy="741386"/>
        </a:xfrm>
        <a:prstGeom prst="roundRect">
          <a:avLst>
            <a:gd name="adj" fmla="val 6332"/>
          </a:avLst>
        </a:prstGeom>
        <a:noFill/>
        <a:ln w="9525">
          <a:solidFill>
            <a:schemeClr val="tx1"/>
          </a:solidFill>
          <a:round/>
          <a:headEnd/>
          <a:tailEnd/>
        </a:ln>
      </xdr:spPr>
    </xdr:sp>
    <xdr:clientData/>
  </xdr:twoCellAnchor>
  <xdr:twoCellAnchor>
    <xdr:from>
      <xdr:col>1</xdr:col>
      <xdr:colOff>4490</xdr:colOff>
      <xdr:row>16</xdr:row>
      <xdr:rowOff>52916</xdr:rowOff>
    </xdr:from>
    <xdr:to>
      <xdr:col>14</xdr:col>
      <xdr:colOff>7543</xdr:colOff>
      <xdr:row>22</xdr:row>
      <xdr:rowOff>11546</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328340" y="2815166"/>
          <a:ext cx="8737478" cy="930180"/>
        </a:xfrm>
        <a:prstGeom prst="roundRect">
          <a:avLst>
            <a:gd name="adj" fmla="val 6448"/>
          </a:avLst>
        </a:prstGeom>
        <a:noFill/>
        <a:ln w="9525">
          <a:solidFill>
            <a:schemeClr val="tx1"/>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156882</xdr:colOff>
      <xdr:row>130</xdr:row>
      <xdr:rowOff>22413</xdr:rowOff>
    </xdr:from>
    <xdr:to>
      <xdr:col>15</xdr:col>
      <xdr:colOff>112962</xdr:colOff>
      <xdr:row>138</xdr:row>
      <xdr:rowOff>20636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4644407" y="17815113"/>
          <a:ext cx="4853051" cy="1736114"/>
        </a:xfrm>
        <a:prstGeom prst="rect">
          <a:avLst/>
        </a:prstGeom>
      </xdr:spPr>
    </xdr:pic>
    <xdr:clientData/>
  </xdr:twoCellAnchor>
  <xdr:twoCellAnchor>
    <xdr:from>
      <xdr:col>8</xdr:col>
      <xdr:colOff>529008</xdr:colOff>
      <xdr:row>8</xdr:row>
      <xdr:rowOff>146163</xdr:rowOff>
    </xdr:from>
    <xdr:to>
      <xdr:col>15</xdr:col>
      <xdr:colOff>1099011</xdr:colOff>
      <xdr:row>49</xdr:row>
      <xdr:rowOff>64843</xdr:rowOff>
    </xdr:to>
    <xdr:sp macro="" textlink="">
      <xdr:nvSpPr>
        <xdr:cNvPr id="3" name="ZoneTexte 2">
          <a:extLst>
            <a:ext uri="{FF2B5EF4-FFF2-40B4-BE49-F238E27FC236}">
              <a16:creationId xmlns:a16="http://schemas.microsoft.com/office/drawing/2014/main" id="{00000000-0008-0000-0600-000003000000}"/>
            </a:ext>
          </a:extLst>
        </xdr:cNvPr>
        <xdr:cNvSpPr txBox="1"/>
      </xdr:nvSpPr>
      <xdr:spPr>
        <a:xfrm>
          <a:off x="11453739" y="2044335"/>
          <a:ext cx="10757315" cy="4356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156882</xdr:colOff>
      <xdr:row>130</xdr:row>
      <xdr:rowOff>22413</xdr:rowOff>
    </xdr:from>
    <xdr:to>
      <xdr:col>15</xdr:col>
      <xdr:colOff>112962</xdr:colOff>
      <xdr:row>138</xdr:row>
      <xdr:rowOff>16826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332237" y="24678828"/>
          <a:ext cx="4830975" cy="1741297"/>
        </a:xfrm>
        <a:prstGeom prst="rect">
          <a:avLst/>
        </a:prstGeom>
      </xdr:spPr>
    </xdr:pic>
    <xdr:clientData/>
  </xdr:twoCellAnchor>
  <xdr:twoCellAnchor>
    <xdr:from>
      <xdr:col>8</xdr:col>
      <xdr:colOff>529008</xdr:colOff>
      <xdr:row>8</xdr:row>
      <xdr:rowOff>146163</xdr:rowOff>
    </xdr:from>
    <xdr:to>
      <xdr:col>15</xdr:col>
      <xdr:colOff>1099011</xdr:colOff>
      <xdr:row>49</xdr:row>
      <xdr:rowOff>64843</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11423703" y="2001633"/>
          <a:ext cx="10723653" cy="4319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156882</xdr:colOff>
      <xdr:row>130</xdr:row>
      <xdr:rowOff>22413</xdr:rowOff>
    </xdr:from>
    <xdr:to>
      <xdr:col>15</xdr:col>
      <xdr:colOff>112962</xdr:colOff>
      <xdr:row>138</xdr:row>
      <xdr:rowOff>16825</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332237" y="24678828"/>
          <a:ext cx="4830975" cy="1745107"/>
        </a:xfrm>
        <a:prstGeom prst="rect">
          <a:avLst/>
        </a:prstGeom>
      </xdr:spPr>
    </xdr:pic>
    <xdr:clientData/>
  </xdr:twoCellAnchor>
  <xdr:twoCellAnchor>
    <xdr:from>
      <xdr:col>8</xdr:col>
      <xdr:colOff>529008</xdr:colOff>
      <xdr:row>8</xdr:row>
      <xdr:rowOff>146163</xdr:rowOff>
    </xdr:from>
    <xdr:to>
      <xdr:col>15</xdr:col>
      <xdr:colOff>1099011</xdr:colOff>
      <xdr:row>49</xdr:row>
      <xdr:rowOff>64843</xdr:rowOff>
    </xdr:to>
    <xdr:sp macro="" textlink="">
      <xdr:nvSpPr>
        <xdr:cNvPr id="3" name="ZoneTexte 2">
          <a:extLst>
            <a:ext uri="{FF2B5EF4-FFF2-40B4-BE49-F238E27FC236}">
              <a16:creationId xmlns:a16="http://schemas.microsoft.com/office/drawing/2014/main" id="{00000000-0008-0000-0800-000003000000}"/>
            </a:ext>
          </a:extLst>
        </xdr:cNvPr>
        <xdr:cNvSpPr txBox="1"/>
      </xdr:nvSpPr>
      <xdr:spPr>
        <a:xfrm>
          <a:off x="11423703" y="2001633"/>
          <a:ext cx="10723653" cy="4319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8000">
              <a:solidFill>
                <a:srgbClr val="FF0000"/>
              </a:solidFill>
            </a:rPr>
            <a:t>NE PAS</a:t>
          </a:r>
          <a:r>
            <a:rPr lang="fr-CA" sz="8000" baseline="0">
              <a:solidFill>
                <a:srgbClr val="FF0000"/>
              </a:solidFill>
            </a:rPr>
            <a:t> MODIFIER / METTRE EN FORME CET ONGLET</a:t>
          </a:r>
          <a:endParaRPr lang="fr-CA" sz="80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ergir.sharepoint.com/gazmet.com/Marketing/Marketing/Suivi_2019-2020/PGE&#201;_et_SPEDE/Modifications%20RCx/remiseaupoint_Formulaire-III_Fr_M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b75795\AppData\Local\Microsoft\Windows\Temporary%20Internet%20Files\Content.Outlook\ZE6ERZ6R\Demande%20facturation%20frs%20%20plac%20priv&#233;%20100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ures mises en oeuvre "/>
    </sheetNames>
    <sheetDataSet>
      <sheetData sheetId="0">
        <row r="42">
          <cell r="R42" t="str">
            <v>Chauffage de l'espace</v>
          </cell>
          <cell r="S42" t="str">
            <v>Oui</v>
          </cell>
        </row>
        <row r="43">
          <cell r="R43" t="str">
            <v>Eau chaude domestique</v>
          </cell>
          <cell r="S43" t="str">
            <v>Non</v>
          </cell>
        </row>
        <row r="44">
          <cell r="R44" t="str">
            <v>Refroidissement</v>
          </cell>
        </row>
        <row r="45">
          <cell r="R45" t="str">
            <v>Ventilation</v>
          </cell>
        </row>
        <row r="46">
          <cell r="R46" t="str">
            <v>Pompage</v>
          </cell>
        </row>
        <row r="47">
          <cell r="R47" t="str">
            <v>Autre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FORMULAIRE FACTURATION NON GAZ"/>
      <sheetName val="BASE DE DONNÉES"/>
    </sheetNames>
    <sheetDataSet>
      <sheetData sheetId="0"/>
      <sheetData sheetId="1"/>
      <sheetData sheetId="2">
        <row r="2">
          <cell r="C2" t="str">
            <v>Non tax.</v>
          </cell>
        </row>
        <row r="3">
          <cell r="C3" t="str">
            <v>TPS &amp; TVQ</v>
          </cell>
        </row>
        <row r="4">
          <cell r="C4" t="str">
            <v>TPS seul.</v>
          </cell>
        </row>
        <row r="5">
          <cell r="C5" t="str">
            <v>TVQ seul.</v>
          </cell>
        </row>
        <row r="6">
          <cell r="C6" t="str">
            <v>TVH - 13%</v>
          </cell>
        </row>
        <row r="7">
          <cell r="C7" t="str">
            <v>TVH - 12%</v>
          </cell>
        </row>
        <row r="8">
          <cell r="C8" t="str">
            <v>TVH - 15%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Énergir">
      <a:dk1>
        <a:srgbClr val="002855"/>
      </a:dk1>
      <a:lt1>
        <a:sysClr val="window" lastClr="FFFFFF"/>
      </a:lt1>
      <a:dk2>
        <a:srgbClr val="002855"/>
      </a:dk2>
      <a:lt2>
        <a:srgbClr val="FFFFFF"/>
      </a:lt2>
      <a:accent1>
        <a:srgbClr val="009FDF"/>
      </a:accent1>
      <a:accent2>
        <a:srgbClr val="A2AAAD"/>
      </a:accent2>
      <a:accent3>
        <a:srgbClr val="D0D3D4"/>
      </a:accent3>
      <a:accent4>
        <a:srgbClr val="7BA6DE"/>
      </a:accent4>
      <a:accent5>
        <a:srgbClr val="505759"/>
      </a:accent5>
      <a:accent6>
        <a:srgbClr val="00A376"/>
      </a:accent6>
      <a:hlink>
        <a:srgbClr val="002855"/>
      </a:hlink>
      <a:folHlink>
        <a:srgbClr val="00285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ergir.com/en/business/grants/energy-efficiency-programs/new-efficient-construction/" TargetMode="External"/><Relationship Id="rId1" Type="http://schemas.openxmlformats.org/officeDocument/2006/relationships/hyperlink" Target="https://www.energir.com/en/business/grants/energy-efficiency-programs/new-efficient-construction/"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fficaciteenergetique@energir.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efficaciteenergetique@energir.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F4DC-EA29-42CC-B5DA-E72B5A63F3D8}">
  <sheetPr codeName="Feuil2"/>
  <dimension ref="A1:Q57"/>
  <sheetViews>
    <sheetView tabSelected="1" view="pageBreakPreview" zoomScale="120" zoomScaleNormal="85" zoomScaleSheetLayoutView="120" workbookViewId="0">
      <selection activeCell="H4" sqref="H4"/>
    </sheetView>
  </sheetViews>
  <sheetFormatPr baseColWidth="10" defaultColWidth="11" defaultRowHeight="13.8"/>
  <cols>
    <col min="1" max="1" width="3.5" customWidth="1"/>
  </cols>
  <sheetData>
    <row r="1" spans="1:17" ht="13.5" customHeight="1">
      <c r="A1" s="394"/>
      <c r="B1" s="394"/>
      <c r="C1" s="394"/>
      <c r="D1" s="394"/>
      <c r="E1" s="394"/>
      <c r="F1" s="394"/>
      <c r="G1" s="394"/>
      <c r="H1" s="394"/>
      <c r="I1" s="394"/>
      <c r="J1" s="394"/>
      <c r="K1" s="394"/>
    </row>
    <row r="2" spans="1:17" ht="24.6">
      <c r="A2" s="394"/>
      <c r="B2" s="430" t="s">
        <v>0</v>
      </c>
      <c r="C2" s="394"/>
      <c r="D2" s="395"/>
      <c r="E2" s="395"/>
      <c r="F2" s="395"/>
      <c r="G2" s="395"/>
      <c r="H2" s="395"/>
      <c r="I2" s="395"/>
      <c r="J2" s="395"/>
      <c r="K2" s="395"/>
      <c r="L2" s="299"/>
      <c r="M2" s="299"/>
      <c r="N2" s="299"/>
      <c r="O2" s="299"/>
      <c r="P2" s="299"/>
      <c r="Q2" s="299"/>
    </row>
    <row r="3" spans="1:17" ht="17.399999999999999">
      <c r="A3" s="394"/>
      <c r="B3" s="396" t="s">
        <v>1</v>
      </c>
      <c r="C3" s="394"/>
      <c r="D3" s="394"/>
      <c r="E3" s="397"/>
      <c r="F3" s="398"/>
      <c r="G3" s="398"/>
      <c r="H3" s="398"/>
      <c r="I3" s="398"/>
      <c r="J3" s="398"/>
      <c r="K3" s="398"/>
    </row>
    <row r="4" spans="1:17" ht="24.6">
      <c r="A4" s="394"/>
      <c r="B4" s="394"/>
      <c r="C4" s="399"/>
      <c r="D4" s="394"/>
      <c r="E4" s="397"/>
      <c r="F4" s="398"/>
      <c r="G4" s="398"/>
      <c r="H4" s="398"/>
      <c r="I4" s="398"/>
      <c r="J4" s="398"/>
      <c r="K4" s="398"/>
    </row>
    <row r="5" spans="1:17" ht="33" customHeight="1">
      <c r="A5" s="394"/>
      <c r="B5" s="521" t="s">
        <v>2</v>
      </c>
      <c r="C5" s="522"/>
      <c r="D5" s="522"/>
      <c r="E5" s="522"/>
      <c r="F5" s="522"/>
      <c r="G5" s="522"/>
      <c r="H5" s="522"/>
      <c r="I5" s="522"/>
      <c r="J5" s="394"/>
      <c r="K5" s="394"/>
    </row>
    <row r="6" spans="1:17">
      <c r="A6" s="394"/>
      <c r="B6" s="429" t="s">
        <v>3</v>
      </c>
      <c r="C6" s="429"/>
      <c r="D6" s="429"/>
      <c r="E6" s="429"/>
      <c r="F6" s="429"/>
      <c r="G6" s="429"/>
      <c r="H6" s="429"/>
      <c r="I6" s="429"/>
      <c r="J6" s="405"/>
      <c r="K6" s="394"/>
    </row>
    <row r="7" spans="1:17">
      <c r="A7" s="394"/>
      <c r="B7" s="394"/>
      <c r="C7" s="394"/>
      <c r="D7" s="394"/>
      <c r="E7" s="394"/>
      <c r="F7" s="394"/>
      <c r="G7" s="394"/>
      <c r="H7" s="394"/>
      <c r="I7" s="394"/>
      <c r="J7" s="394"/>
      <c r="K7" s="394"/>
    </row>
    <row r="8" spans="1:17">
      <c r="A8" s="394"/>
      <c r="B8" s="394"/>
      <c r="C8" s="394"/>
      <c r="D8" s="394"/>
      <c r="E8" s="394"/>
      <c r="F8" s="394"/>
      <c r="G8" s="394"/>
      <c r="H8" s="394"/>
      <c r="I8" s="394"/>
      <c r="J8" s="394"/>
      <c r="K8" s="394"/>
      <c r="M8" s="1"/>
    </row>
    <row r="9" spans="1:17">
      <c r="A9" s="394"/>
      <c r="B9" s="394"/>
      <c r="C9" s="394"/>
      <c r="D9" s="394"/>
      <c r="E9" s="394"/>
      <c r="F9" s="394"/>
      <c r="G9" s="394"/>
      <c r="H9" s="394"/>
      <c r="I9" s="394"/>
      <c r="J9" s="394"/>
      <c r="K9" s="394"/>
    </row>
    <row r="10" spans="1:17">
      <c r="A10" s="394"/>
      <c r="B10" s="394"/>
      <c r="C10" s="394"/>
      <c r="D10" s="394"/>
      <c r="E10" s="394"/>
      <c r="F10" s="394"/>
      <c r="G10" s="394"/>
      <c r="H10" s="394"/>
      <c r="I10" s="394"/>
      <c r="J10" s="394"/>
      <c r="K10" s="394"/>
    </row>
    <row r="11" spans="1:17">
      <c r="A11" s="394"/>
      <c r="B11" s="394"/>
      <c r="C11" s="394"/>
      <c r="D11" s="394"/>
      <c r="E11" s="394"/>
      <c r="F11" s="394"/>
      <c r="G11" s="394"/>
      <c r="H11" s="394"/>
      <c r="I11" s="394"/>
      <c r="J11" s="394"/>
      <c r="K11" s="394"/>
    </row>
    <row r="12" spans="1:17">
      <c r="A12" s="394"/>
      <c r="B12" s="394"/>
      <c r="C12" s="394"/>
      <c r="D12" s="394"/>
      <c r="E12" s="394"/>
      <c r="F12" s="394"/>
      <c r="G12" s="394"/>
      <c r="H12" s="394"/>
      <c r="I12" s="394"/>
      <c r="J12" s="394"/>
      <c r="K12" s="394"/>
    </row>
    <row r="13" spans="1:17">
      <c r="A13" s="394"/>
      <c r="B13" s="394"/>
      <c r="C13" s="394"/>
      <c r="D13" s="394"/>
      <c r="E13" s="394"/>
      <c r="F13" s="394"/>
      <c r="G13" s="394"/>
      <c r="H13" s="394"/>
      <c r="I13" s="394"/>
      <c r="J13" s="394"/>
      <c r="K13" s="394"/>
    </row>
    <row r="14" spans="1:17">
      <c r="A14" s="394"/>
      <c r="B14" s="394"/>
      <c r="C14" s="394"/>
      <c r="D14" s="394"/>
      <c r="E14" s="394"/>
      <c r="F14" s="394"/>
      <c r="G14" s="394"/>
      <c r="H14" s="394"/>
      <c r="I14" s="394"/>
      <c r="J14" s="394"/>
      <c r="K14" s="394"/>
    </row>
    <row r="15" spans="1:17">
      <c r="A15" s="394"/>
      <c r="B15" s="394"/>
      <c r="C15" s="394"/>
      <c r="D15" s="394"/>
      <c r="E15" s="394"/>
      <c r="F15" s="394"/>
      <c r="G15" s="394"/>
      <c r="H15" s="394"/>
      <c r="I15" s="394"/>
      <c r="J15" s="394"/>
      <c r="K15" s="394"/>
    </row>
    <row r="16" spans="1:17">
      <c r="A16" s="394"/>
      <c r="B16" s="394"/>
      <c r="C16" s="394"/>
      <c r="D16" s="394"/>
      <c r="E16" s="394"/>
      <c r="F16" s="394"/>
      <c r="G16" s="394"/>
      <c r="H16" s="394"/>
      <c r="I16" s="394"/>
      <c r="J16" s="394"/>
      <c r="K16" s="394"/>
    </row>
    <row r="17" spans="1:11">
      <c r="A17" s="394"/>
      <c r="B17" s="394"/>
      <c r="C17" s="394"/>
      <c r="D17" s="394"/>
      <c r="E17" s="394"/>
      <c r="F17" s="394"/>
      <c r="G17" s="394"/>
      <c r="H17" s="394"/>
      <c r="I17" s="394"/>
      <c r="J17" s="394"/>
      <c r="K17" s="394"/>
    </row>
    <row r="18" spans="1:11">
      <c r="A18" s="394"/>
      <c r="B18" s="394"/>
      <c r="C18" s="394"/>
      <c r="D18" s="394"/>
      <c r="E18" s="394"/>
      <c r="F18" s="394"/>
      <c r="G18" s="394"/>
      <c r="H18" s="394"/>
      <c r="I18" s="394"/>
      <c r="J18" s="394"/>
      <c r="K18" s="394"/>
    </row>
    <row r="19" spans="1:11">
      <c r="A19" s="394"/>
      <c r="B19" s="394"/>
      <c r="C19" s="394"/>
      <c r="D19" s="394"/>
      <c r="E19" s="394"/>
      <c r="F19" s="394"/>
      <c r="G19" s="394"/>
      <c r="H19" s="394"/>
      <c r="I19" s="394"/>
      <c r="J19" s="394"/>
      <c r="K19" s="394"/>
    </row>
    <row r="20" spans="1:11">
      <c r="A20" s="394"/>
      <c r="B20" s="394"/>
      <c r="C20" s="394"/>
      <c r="D20" s="394"/>
      <c r="E20" s="394"/>
      <c r="F20" s="394"/>
      <c r="G20" s="394"/>
      <c r="H20" s="394"/>
      <c r="I20" s="394"/>
      <c r="J20" s="394"/>
      <c r="K20" s="394"/>
    </row>
    <row r="21" spans="1:11">
      <c r="A21" s="394"/>
      <c r="B21" s="394"/>
      <c r="C21" s="394"/>
      <c r="D21" s="394"/>
      <c r="E21" s="394"/>
      <c r="F21" s="394"/>
      <c r="G21" s="394"/>
      <c r="H21" s="394"/>
      <c r="I21" s="394"/>
      <c r="J21" s="394"/>
      <c r="K21" s="394"/>
    </row>
    <row r="22" spans="1:11">
      <c r="A22" s="394"/>
      <c r="B22" s="394"/>
      <c r="C22" s="394"/>
      <c r="D22" s="394"/>
      <c r="E22" s="394"/>
      <c r="F22" s="394"/>
      <c r="G22" s="394"/>
      <c r="H22" s="394"/>
      <c r="I22" s="394"/>
      <c r="J22" s="394"/>
      <c r="K22" s="394"/>
    </row>
    <row r="23" spans="1:11">
      <c r="A23" s="394"/>
      <c r="B23" s="394"/>
      <c r="C23" s="394"/>
      <c r="D23" s="394"/>
      <c r="E23" s="394"/>
      <c r="F23" s="394"/>
      <c r="G23" s="394"/>
      <c r="H23" s="394"/>
      <c r="I23" s="394"/>
      <c r="J23" s="394"/>
      <c r="K23" s="394"/>
    </row>
    <row r="24" spans="1:11">
      <c r="A24" s="394"/>
      <c r="B24" s="394"/>
      <c r="C24" s="394"/>
      <c r="D24" s="394"/>
      <c r="E24" s="394"/>
      <c r="F24" s="394"/>
      <c r="G24" s="394"/>
      <c r="H24" s="394"/>
      <c r="I24" s="394"/>
      <c r="J24" s="394"/>
      <c r="K24" s="394"/>
    </row>
    <row r="25" spans="1:11">
      <c r="A25" s="394"/>
      <c r="B25" s="394"/>
      <c r="C25" s="394"/>
      <c r="D25" s="394"/>
      <c r="E25" s="394"/>
      <c r="F25" s="394"/>
      <c r="G25" s="394"/>
      <c r="H25" s="394"/>
      <c r="I25" s="394"/>
      <c r="J25" s="394"/>
      <c r="K25" s="394"/>
    </row>
    <row r="26" spans="1:11">
      <c r="A26" s="394"/>
      <c r="B26" s="394"/>
      <c r="C26" s="394"/>
      <c r="D26" s="394"/>
      <c r="E26" s="394"/>
      <c r="F26" s="394"/>
      <c r="G26" s="394"/>
      <c r="H26" s="394"/>
      <c r="I26" s="394"/>
      <c r="J26" s="394"/>
      <c r="K26" s="394"/>
    </row>
    <row r="27" spans="1:11">
      <c r="A27" s="394"/>
      <c r="B27" s="394"/>
      <c r="C27" s="394"/>
      <c r="D27" s="394"/>
      <c r="E27" s="394"/>
      <c r="F27" s="394"/>
      <c r="G27" s="394"/>
      <c r="H27" s="394"/>
      <c r="I27" s="394"/>
      <c r="J27" s="394"/>
      <c r="K27" s="394"/>
    </row>
    <row r="28" spans="1:11">
      <c r="A28" s="394"/>
      <c r="B28" s="394"/>
      <c r="C28" s="394"/>
      <c r="D28" s="394"/>
      <c r="E28" s="394"/>
      <c r="F28" s="394"/>
      <c r="G28" s="394"/>
      <c r="H28" s="394"/>
      <c r="I28" s="394"/>
      <c r="J28" s="394"/>
      <c r="K28" s="394"/>
    </row>
    <row r="29" spans="1:11">
      <c r="A29" s="394"/>
      <c r="B29" s="394"/>
      <c r="C29" s="394"/>
      <c r="D29" s="394"/>
      <c r="E29" s="394"/>
      <c r="F29" s="394"/>
      <c r="G29" s="394"/>
      <c r="H29" s="394"/>
      <c r="I29" s="394"/>
      <c r="J29" s="394"/>
      <c r="K29" s="394"/>
    </row>
    <row r="30" spans="1:11">
      <c r="A30" s="394"/>
      <c r="B30" s="394"/>
      <c r="C30" s="394"/>
      <c r="D30" s="394"/>
      <c r="E30" s="394"/>
      <c r="F30" s="394"/>
      <c r="G30" s="394"/>
      <c r="H30" s="394"/>
      <c r="I30" s="394"/>
      <c r="J30" s="394"/>
      <c r="K30" s="394"/>
    </row>
    <row r="31" spans="1:11">
      <c r="A31" s="394"/>
      <c r="B31" s="394"/>
      <c r="C31" s="394"/>
      <c r="D31" s="394"/>
      <c r="E31" s="394"/>
      <c r="F31" s="394"/>
      <c r="G31" s="394"/>
      <c r="H31" s="394"/>
      <c r="I31" s="394"/>
      <c r="J31" s="394"/>
      <c r="K31" s="394"/>
    </row>
    <row r="32" spans="1:11">
      <c r="A32" s="394"/>
      <c r="B32" s="394"/>
      <c r="C32" s="394"/>
      <c r="D32" s="394"/>
      <c r="E32" s="394"/>
      <c r="F32" s="394"/>
      <c r="G32" s="394"/>
      <c r="H32" s="394"/>
      <c r="I32" s="394"/>
      <c r="J32" s="394"/>
      <c r="K32" s="394"/>
    </row>
    <row r="33" spans="1:11">
      <c r="A33" s="394"/>
      <c r="B33" s="394"/>
      <c r="C33" s="394"/>
      <c r="D33" s="394"/>
      <c r="E33" s="394"/>
      <c r="F33" s="394"/>
      <c r="G33" s="394"/>
      <c r="H33" s="394"/>
      <c r="I33" s="394"/>
      <c r="J33" s="394"/>
      <c r="K33" s="394"/>
    </row>
    <row r="34" spans="1:11">
      <c r="A34" s="394"/>
      <c r="B34" s="394"/>
      <c r="C34" s="394"/>
      <c r="D34" s="394"/>
      <c r="E34" s="394"/>
      <c r="F34" s="394"/>
      <c r="G34" s="394"/>
      <c r="H34" s="394"/>
      <c r="I34" s="394"/>
      <c r="J34" s="394"/>
      <c r="K34" s="394"/>
    </row>
    <row r="35" spans="1:11">
      <c r="A35" s="394"/>
      <c r="B35" s="394"/>
      <c r="C35" s="394"/>
      <c r="D35" s="394"/>
      <c r="E35" s="394"/>
      <c r="F35" s="394"/>
      <c r="G35" s="394"/>
      <c r="H35" s="394"/>
      <c r="I35" s="394"/>
      <c r="J35" s="394"/>
      <c r="K35" s="394"/>
    </row>
    <row r="36" spans="1:11">
      <c r="A36" s="394"/>
      <c r="B36" s="394"/>
      <c r="C36" s="394"/>
      <c r="D36" s="394"/>
      <c r="E36" s="394"/>
      <c r="F36" s="394"/>
      <c r="G36" s="394"/>
      <c r="H36" s="394"/>
      <c r="I36" s="394"/>
      <c r="J36" s="394"/>
      <c r="K36" s="394"/>
    </row>
    <row r="37" spans="1:11">
      <c r="A37" s="394"/>
      <c r="B37" s="394"/>
      <c r="C37" s="394"/>
      <c r="D37" s="394"/>
      <c r="E37" s="394"/>
      <c r="F37" s="394"/>
      <c r="G37" s="394"/>
      <c r="H37" s="394"/>
      <c r="I37" s="394"/>
      <c r="J37" s="394"/>
      <c r="K37" s="394"/>
    </row>
    <row r="38" spans="1:11">
      <c r="A38" s="394"/>
      <c r="B38" s="394"/>
      <c r="C38" s="394"/>
      <c r="D38" s="394"/>
      <c r="E38" s="394"/>
      <c r="F38" s="394"/>
      <c r="G38" s="394"/>
      <c r="H38" s="394"/>
      <c r="I38" s="394"/>
      <c r="J38" s="394"/>
      <c r="K38" s="394"/>
    </row>
    <row r="39" spans="1:11">
      <c r="A39" s="394"/>
      <c r="B39" s="394"/>
      <c r="C39" s="394"/>
      <c r="D39" s="394"/>
      <c r="E39" s="394"/>
      <c r="F39" s="394"/>
      <c r="G39" s="394"/>
      <c r="H39" s="394"/>
      <c r="I39" s="394"/>
      <c r="J39" s="394"/>
      <c r="K39" s="394"/>
    </row>
    <row r="40" spans="1:11">
      <c r="A40" s="394"/>
      <c r="B40" s="394"/>
      <c r="C40" s="394"/>
      <c r="D40" s="394"/>
      <c r="E40" s="394"/>
      <c r="F40" s="394"/>
      <c r="G40" s="394"/>
      <c r="H40" s="394"/>
      <c r="I40" s="394"/>
      <c r="J40" s="394"/>
      <c r="K40" s="394"/>
    </row>
    <row r="41" spans="1:11">
      <c r="A41" s="394"/>
      <c r="B41" s="394"/>
      <c r="C41" s="394"/>
      <c r="D41" s="394"/>
      <c r="E41" s="394"/>
      <c r="F41" s="394"/>
      <c r="G41" s="394"/>
      <c r="H41" s="394"/>
      <c r="I41" s="394"/>
      <c r="J41" s="394"/>
      <c r="K41" s="394"/>
    </row>
    <row r="42" spans="1:11">
      <c r="A42" s="394"/>
      <c r="B42" s="394"/>
      <c r="C42" s="394"/>
      <c r="D42" s="394"/>
      <c r="E42" s="394"/>
      <c r="F42" s="394"/>
      <c r="G42" s="394"/>
      <c r="H42" s="394"/>
      <c r="I42" s="394"/>
      <c r="J42" s="394"/>
      <c r="K42" s="394"/>
    </row>
    <row r="43" spans="1:11">
      <c r="A43" s="394"/>
      <c r="B43" s="394"/>
      <c r="C43" s="394"/>
      <c r="D43" s="394"/>
      <c r="E43" s="394"/>
      <c r="F43" s="394"/>
      <c r="G43" s="394"/>
      <c r="H43" s="394"/>
      <c r="I43" s="394"/>
      <c r="J43" s="394"/>
      <c r="K43" s="394"/>
    </row>
    <row r="44" spans="1:11">
      <c r="A44" s="394"/>
      <c r="B44" s="394"/>
      <c r="C44" s="394"/>
      <c r="D44" s="394"/>
      <c r="E44" s="394"/>
      <c r="F44" s="394"/>
      <c r="G44" s="394"/>
      <c r="H44" s="394"/>
      <c r="I44" s="394"/>
      <c r="J44" s="394"/>
      <c r="K44" s="394"/>
    </row>
    <row r="45" spans="1:11">
      <c r="A45" s="394"/>
      <c r="B45" s="394"/>
      <c r="C45" s="394"/>
      <c r="D45" s="394"/>
      <c r="E45" s="394"/>
      <c r="F45" s="394"/>
      <c r="G45" s="394"/>
      <c r="H45" s="394"/>
      <c r="I45" s="394"/>
      <c r="J45" s="394"/>
      <c r="K45" s="394"/>
    </row>
    <row r="46" spans="1:11">
      <c r="A46" s="394"/>
      <c r="B46" s="394"/>
      <c r="C46" s="394"/>
      <c r="D46" s="394"/>
      <c r="E46" s="394"/>
      <c r="F46" s="394"/>
      <c r="G46" s="394"/>
      <c r="H46" s="394"/>
      <c r="I46" s="394"/>
      <c r="J46" s="394"/>
      <c r="K46" s="394"/>
    </row>
    <row r="47" spans="1:11">
      <c r="A47" s="394"/>
      <c r="B47" s="394"/>
      <c r="C47" s="394"/>
      <c r="D47" s="394"/>
      <c r="E47" s="394"/>
      <c r="F47" s="394"/>
      <c r="G47" s="394"/>
      <c r="H47" s="394"/>
      <c r="I47" s="394"/>
      <c r="J47" s="394"/>
      <c r="K47" s="394"/>
    </row>
    <row r="48" spans="1:11">
      <c r="A48" s="394"/>
      <c r="B48" s="394"/>
      <c r="C48" s="394"/>
      <c r="D48" s="394"/>
      <c r="E48" s="394"/>
      <c r="F48" s="394"/>
      <c r="G48" s="394"/>
      <c r="H48" s="394"/>
      <c r="I48" s="394"/>
      <c r="J48" s="394"/>
      <c r="K48" s="394"/>
    </row>
    <row r="49" spans="1:11">
      <c r="A49" s="394"/>
      <c r="B49" s="394"/>
      <c r="C49" s="394"/>
      <c r="D49" s="394"/>
      <c r="E49" s="394"/>
      <c r="F49" s="394"/>
      <c r="G49" s="394"/>
      <c r="H49" s="394"/>
      <c r="I49" s="394"/>
      <c r="J49" s="394"/>
      <c r="K49" s="394"/>
    </row>
    <row r="50" spans="1:11">
      <c r="A50" s="394"/>
      <c r="B50" s="394"/>
      <c r="C50" s="394"/>
      <c r="D50" s="394"/>
      <c r="E50" s="394"/>
      <c r="F50" s="394"/>
      <c r="G50" s="394"/>
      <c r="H50" s="394"/>
      <c r="I50" s="394"/>
      <c r="J50" s="394"/>
      <c r="K50" s="394"/>
    </row>
    <row r="51" spans="1:11">
      <c r="A51" s="394"/>
      <c r="B51" s="394"/>
      <c r="C51" s="394"/>
      <c r="D51" s="394"/>
      <c r="E51" s="394"/>
      <c r="F51" s="394"/>
      <c r="G51" s="394"/>
      <c r="H51" s="394"/>
      <c r="I51" s="394"/>
      <c r="J51" s="394"/>
      <c r="K51" s="394"/>
    </row>
    <row r="52" spans="1:11">
      <c r="A52" s="394"/>
      <c r="B52" s="394"/>
      <c r="C52" s="394"/>
      <c r="D52" s="394"/>
      <c r="E52" s="394"/>
      <c r="F52" s="394"/>
      <c r="G52" s="394"/>
      <c r="H52" s="394"/>
      <c r="I52" s="394"/>
      <c r="J52" s="394"/>
      <c r="K52" s="394"/>
    </row>
    <row r="53" spans="1:11">
      <c r="A53" s="394"/>
      <c r="B53" s="394"/>
      <c r="C53" s="394"/>
      <c r="D53" s="394"/>
      <c r="E53" s="394"/>
      <c r="F53" s="394"/>
      <c r="G53" s="394"/>
      <c r="H53" s="394"/>
      <c r="I53" s="394"/>
      <c r="J53" s="394"/>
      <c r="K53" s="394"/>
    </row>
    <row r="54" spans="1:11">
      <c r="A54" s="394"/>
      <c r="B54" s="394"/>
      <c r="C54" s="394"/>
      <c r="D54" s="394"/>
      <c r="E54" s="394"/>
      <c r="F54" s="394"/>
      <c r="G54" s="394"/>
      <c r="H54" s="394"/>
      <c r="I54" s="394"/>
      <c r="J54" s="394"/>
      <c r="K54" s="394"/>
    </row>
    <row r="55" spans="1:11">
      <c r="A55" s="394"/>
      <c r="B55" s="394"/>
      <c r="C55" s="394"/>
      <c r="D55" s="394"/>
      <c r="E55" s="394"/>
      <c r="F55" s="394"/>
      <c r="G55" s="394"/>
      <c r="H55" s="394"/>
      <c r="I55" s="394"/>
      <c r="J55" s="394"/>
      <c r="K55" s="394"/>
    </row>
    <row r="56" spans="1:11">
      <c r="A56" s="394"/>
      <c r="B56" s="394"/>
      <c r="C56" s="394"/>
      <c r="D56" s="394"/>
      <c r="E56" s="394"/>
      <c r="F56" s="394"/>
      <c r="G56" s="394"/>
      <c r="H56" s="394"/>
      <c r="I56" s="394"/>
      <c r="J56" s="394"/>
      <c r="K56" s="394"/>
    </row>
    <row r="57" spans="1:11">
      <c r="A57" s="394"/>
      <c r="B57" s="394"/>
      <c r="C57" s="394"/>
      <c r="D57" s="394"/>
      <c r="E57" s="394"/>
      <c r="F57" s="394"/>
      <c r="G57" s="394"/>
      <c r="H57" s="394"/>
      <c r="I57" s="394"/>
      <c r="J57" s="394"/>
      <c r="K57" s="394"/>
    </row>
  </sheetData>
  <sheetProtection algorithmName="SHA-512" hashValue="sFxjrGZCv/K4JfrT4j6hpwxWhKe4dFd5Rbp+Uj6CuN3TyApBBM03MbISnNcX5ISS19v0uUWAd88TxQ9rpcOurA==" saltValue="FFkYl+g7+Aa53J9LacTldg==" spinCount="100000" sheet="1" selectLockedCells="1"/>
  <mergeCells count="1">
    <mergeCell ref="B5:I5"/>
  </mergeCells>
  <hyperlinks>
    <hyperlink ref="B6" r:id="rId1" xr:uid="{585EE85F-0C2C-468B-80C0-F981C041A6A1}"/>
    <hyperlink ref="B6:I6" r:id="rId2" display="https://www.energir.com/en/business/grants/energy-efficiency-programs/new-efficient-construction/" xr:uid="{ED9BD9E5-48E5-3447-9B9E-3F8A676FD941}"/>
  </hyperlinks>
  <pageMargins left="0.7" right="0.7" top="0.75" bottom="0.75" header="0.3" footer="0.3"/>
  <pageSetup scale="74"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1B958-78CD-48FD-BDA7-5E18DF457F6C}">
  <dimension ref="B1:J44"/>
  <sheetViews>
    <sheetView workbookViewId="0">
      <selection activeCell="J35" sqref="J35"/>
    </sheetView>
  </sheetViews>
  <sheetFormatPr baseColWidth="10" defaultRowHeight="13.8"/>
  <cols>
    <col min="2" max="2" width="29.19921875" customWidth="1"/>
    <col min="3" max="3" width="13.69921875" customWidth="1"/>
    <col min="4" max="4" width="15.69921875" customWidth="1"/>
    <col min="5" max="5" width="15.09765625" customWidth="1"/>
    <col min="6" max="6" width="18.09765625" customWidth="1"/>
    <col min="9" max="9" width="18" customWidth="1"/>
    <col min="10" max="10" width="20.5" customWidth="1"/>
  </cols>
  <sheetData>
    <row r="1" spans="2:10" ht="14.4" thickBot="1"/>
    <row r="2" spans="2:10" ht="18" thickBot="1">
      <c r="B2" s="731" t="s">
        <v>522</v>
      </c>
      <c r="C2" s="732"/>
      <c r="D2" s="732"/>
      <c r="E2" s="732"/>
      <c r="F2" s="732"/>
      <c r="G2" s="732"/>
      <c r="H2" s="732"/>
      <c r="I2" s="732"/>
      <c r="J2" s="733"/>
    </row>
    <row r="3" spans="2:10" ht="16.8" thickBot="1">
      <c r="B3" s="498"/>
      <c r="C3" s="734" t="str">
        <f>'X.Calculs DATECH prélim.'!B84</f>
        <v>BÂTIMENT DE RÉFÉRENCE</v>
      </c>
      <c r="D3" s="735"/>
      <c r="E3" s="734" t="str">
        <f>'X.Calculs DATECH prélim.'!D84</f>
        <v>BÂTIMENT PROPOSÉ</v>
      </c>
      <c r="F3" s="734"/>
      <c r="G3" s="505"/>
      <c r="H3" s="736" t="s">
        <v>525</v>
      </c>
      <c r="I3" s="736"/>
      <c r="J3" s="499">
        <f>'X.Calculs DATECH prélim.'!G95</f>
        <v>0</v>
      </c>
    </row>
    <row r="4" spans="2:10" ht="14.4" thickBot="1">
      <c r="B4" s="737" t="str">
        <f>'X.Calculs DATECH prélim.'!A85</f>
        <v>TYPE D'USAGE</v>
      </c>
      <c r="C4" s="739" t="str">
        <f>'X.Calculs DATECH prélim.'!B85</f>
        <v>Forme d'énergie</v>
      </c>
      <c r="D4" s="740"/>
      <c r="E4" s="739" t="str">
        <f>'X.Calculs DATECH prélim.'!D85</f>
        <v>Forme d'énergie</v>
      </c>
      <c r="F4" s="743"/>
      <c r="G4" s="504"/>
      <c r="H4" s="741" t="s">
        <v>523</v>
      </c>
      <c r="I4" s="741"/>
      <c r="J4" s="500">
        <f>'2.Energy Simu. prelim.'!H137</f>
        <v>0</v>
      </c>
    </row>
    <row r="5" spans="2:10" ht="14.4" thickBot="1">
      <c r="B5" s="738"/>
      <c r="C5" s="503" t="str">
        <f>'X.Calculs DATECH prélim.'!B86</f>
        <v>Élec (MJ)</v>
      </c>
      <c r="D5" s="503" t="str">
        <f>'X.Calculs DATECH prélim.'!C86</f>
        <v>Gaz (MJ)</v>
      </c>
      <c r="E5" s="503" t="str">
        <f>'X.Calculs DATECH prélim.'!D86</f>
        <v>Élec (MJ)</v>
      </c>
      <c r="F5" s="503" t="str">
        <f>'X.Calculs DATECH prélim.'!E86</f>
        <v>Gaz (MJ)</v>
      </c>
      <c r="G5" s="509"/>
      <c r="H5" s="742" t="s">
        <v>524</v>
      </c>
      <c r="I5" s="742"/>
      <c r="J5" s="501">
        <f>'X.Calculs DATECH prélim.'!B172</f>
        <v>0</v>
      </c>
    </row>
    <row r="6" spans="2:10">
      <c r="B6" s="503" t="str">
        <f>'X.Calculs DATECH prélim.'!A87</f>
        <v>Éclairage</v>
      </c>
      <c r="C6" s="505">
        <f>'X.Calculs DATECH prélim.'!B87</f>
        <v>0</v>
      </c>
      <c r="D6" s="5">
        <f>'X.Calculs DATECH prélim.'!C87</f>
        <v>0</v>
      </c>
      <c r="E6" s="4">
        <f>'X.Calculs DATECH prélim.'!D87</f>
        <v>0</v>
      </c>
      <c r="F6" s="5">
        <f>'X.Calculs DATECH prélim.'!E87</f>
        <v>0</v>
      </c>
    </row>
    <row r="7" spans="2:10">
      <c r="B7" s="503" t="str">
        <f>'X.Calculs DATECH prélim.'!A88</f>
        <v>Équipement divers</v>
      </c>
      <c r="C7" s="504">
        <f>'X.Calculs DATECH prélim.'!B88</f>
        <v>0</v>
      </c>
      <c r="D7" s="6">
        <f>'X.Calculs DATECH prélim.'!C88</f>
        <v>0</v>
      </c>
      <c r="E7">
        <f>'X.Calculs DATECH prélim.'!D88</f>
        <v>0</v>
      </c>
      <c r="F7" s="6">
        <f>'X.Calculs DATECH prélim.'!E88</f>
        <v>0</v>
      </c>
    </row>
    <row r="8" spans="2:10">
      <c r="B8" s="503" t="str">
        <f>'X.Calculs DATECH prélim.'!A89</f>
        <v>Chauffage de l'espace</v>
      </c>
      <c r="C8" s="504">
        <f>'X.Calculs DATECH prélim.'!B89</f>
        <v>0</v>
      </c>
      <c r="D8" s="6">
        <f>'X.Calculs DATECH prélim.'!C89</f>
        <v>0</v>
      </c>
      <c r="E8">
        <f>'X.Calculs DATECH prélim.'!D89</f>
        <v>0</v>
      </c>
      <c r="F8" s="6">
        <f>'X.Calculs DATECH prélim.'!E89</f>
        <v>0</v>
      </c>
    </row>
    <row r="9" spans="2:10">
      <c r="B9" s="503" t="str">
        <f>'X.Calculs DATECH prélim.'!A90</f>
        <v>Climatisation</v>
      </c>
      <c r="C9" s="504">
        <f>'X.Calculs DATECH prélim.'!B90</f>
        <v>0</v>
      </c>
      <c r="D9" s="6">
        <f>'X.Calculs DATECH prélim.'!C90</f>
        <v>0</v>
      </c>
      <c r="E9">
        <f>'X.Calculs DATECH prélim.'!D90</f>
        <v>0</v>
      </c>
      <c r="F9" s="6">
        <f>'X.Calculs DATECH prélim.'!E90</f>
        <v>0</v>
      </c>
    </row>
    <row r="10" spans="2:10">
      <c r="B10" s="503" t="str">
        <f>'X.Calculs DATECH prélim.'!A91</f>
        <v>Rejet de chaleur</v>
      </c>
      <c r="C10" s="504">
        <f>'X.Calculs DATECH prélim.'!B91</f>
        <v>0</v>
      </c>
      <c r="D10" s="6">
        <f>'X.Calculs DATECH prélim.'!C91</f>
        <v>0</v>
      </c>
      <c r="E10">
        <f>'X.Calculs DATECH prélim.'!D91</f>
        <v>0</v>
      </c>
      <c r="F10" s="6">
        <f>'X.Calculs DATECH prélim.'!E91</f>
        <v>0</v>
      </c>
    </row>
    <row r="11" spans="2:10">
      <c r="B11" s="503" t="str">
        <f>'X.Calculs DATECH prélim.'!A92</f>
        <v>Pompes et divers</v>
      </c>
      <c r="C11" s="504">
        <f>'X.Calculs DATECH prélim.'!B92</f>
        <v>0</v>
      </c>
      <c r="D11" s="6">
        <f>'X.Calculs DATECH prélim.'!C92</f>
        <v>0</v>
      </c>
      <c r="E11">
        <f>'X.Calculs DATECH prélim.'!D92</f>
        <v>0</v>
      </c>
      <c r="F11" s="6">
        <f>'X.Calculs DATECH prélim.'!E92</f>
        <v>0</v>
      </c>
    </row>
    <row r="12" spans="2:10">
      <c r="B12" s="503" t="str">
        <f>'X.Calculs DATECH prélim.'!A93</f>
        <v>Ventilation</v>
      </c>
      <c r="C12" s="504">
        <f>'X.Calculs DATECH prélim.'!B93</f>
        <v>0</v>
      </c>
      <c r="D12" s="6">
        <f>'X.Calculs DATECH prélim.'!C93</f>
        <v>0</v>
      </c>
      <c r="E12">
        <f>'X.Calculs DATECH prélim.'!D93</f>
        <v>0</v>
      </c>
      <c r="F12" s="6">
        <f>'X.Calculs DATECH prélim.'!E93</f>
        <v>0</v>
      </c>
    </row>
    <row r="13" spans="2:10" ht="14.4" thickBot="1">
      <c r="B13" s="503" t="str">
        <f>'X.Calculs DATECH prélim.'!A94</f>
        <v>Eau chaude domestique</v>
      </c>
      <c r="C13" s="504">
        <f>'X.Calculs DATECH prélim.'!B94</f>
        <v>0</v>
      </c>
      <c r="D13" s="8">
        <f>'X.Calculs DATECH prélim.'!C94</f>
        <v>0</v>
      </c>
      <c r="E13">
        <f>'X.Calculs DATECH prélim.'!D94</f>
        <v>0</v>
      </c>
      <c r="F13" s="6">
        <f>'X.Calculs DATECH prélim.'!E94</f>
        <v>0</v>
      </c>
    </row>
    <row r="14" spans="2:10" ht="14.4" thickBot="1">
      <c r="B14" s="506" t="str">
        <f>'X.Calculs DATECH prélim.'!A95</f>
        <v>TOTAL</v>
      </c>
      <c r="C14" s="506">
        <f>'X.Calculs DATECH prélim.'!B95</f>
        <v>0</v>
      </c>
      <c r="D14" s="507">
        <f>'X.Calculs DATECH prélim.'!C95</f>
        <v>0</v>
      </c>
      <c r="E14" s="506">
        <f>'X.Calculs DATECH prélim.'!D95</f>
        <v>0</v>
      </c>
      <c r="F14" s="508">
        <f>'X.Calculs DATECH prélim.'!E95</f>
        <v>0</v>
      </c>
    </row>
    <row r="16" spans="2:10" ht="14.4" thickBot="1"/>
    <row r="17" spans="2:10" ht="18" thickBot="1">
      <c r="B17" s="731" t="s">
        <v>522</v>
      </c>
      <c r="C17" s="732"/>
      <c r="D17" s="732"/>
      <c r="E17" s="732"/>
      <c r="F17" s="732"/>
      <c r="G17" s="732"/>
      <c r="H17" s="732"/>
      <c r="I17" s="732"/>
      <c r="J17" s="733"/>
    </row>
    <row r="18" spans="2:10" ht="16.8" thickBot="1">
      <c r="B18" s="498"/>
      <c r="C18" s="734" t="str">
        <f>'X.Calculs DATECH finale'!B84</f>
        <v>BÂTIMENT DE RÉFÉRENCE</v>
      </c>
      <c r="D18" s="735"/>
      <c r="E18" s="734" t="str">
        <f>'X.Calculs DATECH finale'!D84</f>
        <v>BÂTIMENT PROPOSÉ</v>
      </c>
      <c r="F18" s="735"/>
      <c r="G18" s="505"/>
      <c r="H18" s="736" t="s">
        <v>525</v>
      </c>
      <c r="I18" s="736"/>
      <c r="J18" s="499">
        <f>'X.Calculs DATECH finale'!G95</f>
        <v>0</v>
      </c>
    </row>
    <row r="19" spans="2:10" ht="14.4" thickBot="1">
      <c r="B19" s="737" t="str">
        <f>'X.Calculs DATECH finale'!A85</f>
        <v>TYPE D'USAGE</v>
      </c>
      <c r="C19" s="739" t="str">
        <f>'X.Calculs DATECH finale'!B85</f>
        <v>Forme d'énergie</v>
      </c>
      <c r="D19" s="740"/>
      <c r="E19" s="739" t="str">
        <f>'X.Calculs DATECH finale'!D85</f>
        <v>Forme d'énergie</v>
      </c>
      <c r="F19" s="740"/>
      <c r="G19" s="504"/>
      <c r="H19" s="741" t="s">
        <v>523</v>
      </c>
      <c r="I19" s="741"/>
      <c r="J19" s="500">
        <f>'3.Energy. Simu. final'!H140</f>
        <v>0</v>
      </c>
    </row>
    <row r="20" spans="2:10" ht="14.4" thickBot="1">
      <c r="B20" s="738"/>
      <c r="C20" s="503" t="str">
        <f>'X.Calculs DATECH finale'!B86</f>
        <v>Élec (MJ)</v>
      </c>
      <c r="D20" s="503" t="str">
        <f>'X.Calculs DATECH finale'!C86</f>
        <v>Gaz (MJ)</v>
      </c>
      <c r="E20" s="503" t="str">
        <f>'X.Calculs DATECH finale'!D86</f>
        <v>Élec (MJ)</v>
      </c>
      <c r="F20" s="503" t="str">
        <f>'X.Calculs DATECH finale'!E86</f>
        <v>Gaz (MJ)</v>
      </c>
      <c r="G20" s="509"/>
      <c r="H20" s="742" t="s">
        <v>524</v>
      </c>
      <c r="I20" s="742"/>
      <c r="J20" s="501">
        <f>'X.Calculs DATECH finale'!B172</f>
        <v>0</v>
      </c>
    </row>
    <row r="21" spans="2:10">
      <c r="B21" s="503" t="str">
        <f>'X.Calculs DATECH finale'!A87</f>
        <v>Éclairage</v>
      </c>
      <c r="C21" s="505">
        <f>'X.Calculs DATECH finale'!B87</f>
        <v>0</v>
      </c>
      <c r="D21" s="505">
        <f>'X.Calculs DATECH finale'!C87</f>
        <v>0</v>
      </c>
      <c r="E21" s="505">
        <f>'X.Calculs DATECH finale'!D87</f>
        <v>0</v>
      </c>
      <c r="F21" s="510">
        <f>'X.Calculs DATECH finale'!E87</f>
        <v>0</v>
      </c>
    </row>
    <row r="22" spans="2:10">
      <c r="B22" s="503" t="str">
        <f>'X.Calculs DATECH finale'!A88</f>
        <v>Équipement divers</v>
      </c>
      <c r="C22" s="504">
        <f>'X.Calculs DATECH finale'!B88</f>
        <v>0</v>
      </c>
      <c r="D22" s="504">
        <f>'X.Calculs DATECH finale'!C88</f>
        <v>0</v>
      </c>
      <c r="E22" s="504">
        <f>'X.Calculs DATECH finale'!D88</f>
        <v>0</v>
      </c>
      <c r="F22" s="502">
        <f>'X.Calculs DATECH finale'!E88</f>
        <v>0</v>
      </c>
    </row>
    <row r="23" spans="2:10">
      <c r="B23" s="503" t="str">
        <f>'X.Calculs DATECH finale'!A89</f>
        <v>Chauffage de l'espace</v>
      </c>
      <c r="C23" s="504">
        <f>'X.Calculs DATECH finale'!B89</f>
        <v>0</v>
      </c>
      <c r="D23" s="504">
        <f>'X.Calculs DATECH finale'!C89</f>
        <v>0</v>
      </c>
      <c r="E23" s="504">
        <f>'X.Calculs DATECH finale'!D89</f>
        <v>0</v>
      </c>
      <c r="F23" s="502">
        <f>'X.Calculs DATECH finale'!E89</f>
        <v>0</v>
      </c>
    </row>
    <row r="24" spans="2:10">
      <c r="B24" s="503" t="str">
        <f>'X.Calculs DATECH finale'!A90</f>
        <v>Climatisation</v>
      </c>
      <c r="C24" s="504">
        <f>'X.Calculs DATECH finale'!B90</f>
        <v>0</v>
      </c>
      <c r="D24" s="504">
        <f>'X.Calculs DATECH finale'!C90</f>
        <v>0</v>
      </c>
      <c r="E24" s="504">
        <f>'X.Calculs DATECH finale'!D90</f>
        <v>0</v>
      </c>
      <c r="F24" s="502">
        <f>'X.Calculs DATECH finale'!E90</f>
        <v>0</v>
      </c>
    </row>
    <row r="25" spans="2:10">
      <c r="B25" s="503" t="str">
        <f>'X.Calculs DATECH finale'!A91</f>
        <v>Rejet de chaleur</v>
      </c>
      <c r="C25" s="504">
        <f>'X.Calculs DATECH finale'!B91</f>
        <v>0</v>
      </c>
      <c r="D25" s="504">
        <f>'X.Calculs DATECH finale'!C91</f>
        <v>0</v>
      </c>
      <c r="E25" s="504">
        <f>'X.Calculs DATECH finale'!D91</f>
        <v>0</v>
      </c>
      <c r="F25" s="502">
        <f>'X.Calculs DATECH finale'!E91</f>
        <v>0</v>
      </c>
    </row>
    <row r="26" spans="2:10">
      <c r="B26" s="503" t="str">
        <f>'X.Calculs DATECH finale'!A92</f>
        <v>Pompes et divers</v>
      </c>
      <c r="C26" s="504">
        <f>'X.Calculs DATECH finale'!B92</f>
        <v>0</v>
      </c>
      <c r="D26" s="504">
        <f>'X.Calculs DATECH finale'!C92</f>
        <v>0</v>
      </c>
      <c r="E26" s="504">
        <f>'X.Calculs DATECH finale'!D92</f>
        <v>0</v>
      </c>
      <c r="F26" s="502">
        <f>'X.Calculs DATECH finale'!E92</f>
        <v>0</v>
      </c>
    </row>
    <row r="27" spans="2:10">
      <c r="B27" s="503" t="str">
        <f>'X.Calculs DATECH finale'!A93</f>
        <v>Ventilation</v>
      </c>
      <c r="C27" s="504">
        <f>'X.Calculs DATECH finale'!B93</f>
        <v>0</v>
      </c>
      <c r="D27" s="504">
        <f>'X.Calculs DATECH finale'!C93</f>
        <v>0</v>
      </c>
      <c r="E27" s="504">
        <f>'X.Calculs DATECH finale'!D93</f>
        <v>0</v>
      </c>
      <c r="F27" s="502">
        <f>'X.Calculs DATECH finale'!E93</f>
        <v>0</v>
      </c>
    </row>
    <row r="28" spans="2:10" ht="14.4" thickBot="1">
      <c r="B28" s="503" t="str">
        <f>'X.Calculs DATECH finale'!A94</f>
        <v>Eau chaude domestique</v>
      </c>
      <c r="C28" s="504">
        <f>'X.Calculs DATECH finale'!B94</f>
        <v>0</v>
      </c>
      <c r="D28" s="504">
        <f>'X.Calculs DATECH finale'!C94</f>
        <v>0</v>
      </c>
      <c r="E28" s="504">
        <f>'X.Calculs DATECH finale'!D94</f>
        <v>0</v>
      </c>
      <c r="F28" s="502">
        <f>'X.Calculs DATECH finale'!E94</f>
        <v>0</v>
      </c>
    </row>
    <row r="29" spans="2:10" ht="14.4" thickBot="1">
      <c r="B29" s="506" t="str">
        <f>'X.Calculs DATECH finale'!A95</f>
        <v>TOTAL</v>
      </c>
      <c r="C29" s="506">
        <f>'X.Calculs DATECH finale'!B95</f>
        <v>0</v>
      </c>
      <c r="D29" s="506">
        <f>'X.Calculs DATECH finale'!C95</f>
        <v>0</v>
      </c>
      <c r="E29" s="506">
        <f>'X.Calculs DATECH finale'!D95</f>
        <v>0</v>
      </c>
      <c r="F29" s="511">
        <f>'X.Calculs DATECH finale'!E95</f>
        <v>0</v>
      </c>
    </row>
    <row r="31" spans="2:10" ht="14.4" thickBot="1"/>
    <row r="32" spans="2:10" ht="18" thickBot="1">
      <c r="B32" s="731" t="s">
        <v>526</v>
      </c>
      <c r="C32" s="732"/>
      <c r="D32" s="732"/>
      <c r="E32" s="732"/>
      <c r="F32" s="732"/>
      <c r="G32" s="732"/>
      <c r="H32" s="732"/>
      <c r="I32" s="732"/>
      <c r="J32" s="733"/>
    </row>
    <row r="33" spans="2:10" ht="16.8" thickBot="1">
      <c r="B33" s="498"/>
      <c r="C33" s="734" t="str">
        <f>'X.Calculs DATECH Après révision'!B84</f>
        <v>BÂTIMENT DE RÉFÉRENCE</v>
      </c>
      <c r="D33" s="735"/>
      <c r="E33" s="734" t="str">
        <f>'X.Calculs DATECH Après révision'!D84</f>
        <v>BÂTIMENT PROPOSÉ</v>
      </c>
      <c r="F33" s="735"/>
      <c r="G33" s="505"/>
      <c r="H33" s="736" t="s">
        <v>525</v>
      </c>
      <c r="I33" s="736"/>
      <c r="J33" s="499">
        <f>'X.Calculs DATECH Après révision'!G95</f>
        <v>0</v>
      </c>
    </row>
    <row r="34" spans="2:10" ht="14.4" thickBot="1">
      <c r="B34" s="737" t="str">
        <f>'X.Calculs DATECH Après révision'!A85</f>
        <v>TYPE D'USAGE</v>
      </c>
      <c r="C34" s="739" t="str">
        <f>'X.Calculs DATECH Après révision'!B85</f>
        <v>Forme d'énergie</v>
      </c>
      <c r="D34" s="740"/>
      <c r="E34" s="739" t="str">
        <f>'X.Calculs DATECH Après révision'!D85</f>
        <v>Forme d'énergie</v>
      </c>
      <c r="F34" s="740"/>
      <c r="G34" s="504"/>
      <c r="H34" s="741" t="s">
        <v>523</v>
      </c>
      <c r="I34" s="741"/>
      <c r="J34" s="500">
        <f>'3.Energy. Simu. final'!H140</f>
        <v>0</v>
      </c>
    </row>
    <row r="35" spans="2:10" ht="14.4" thickBot="1">
      <c r="B35" s="738"/>
      <c r="C35" s="512" t="str">
        <f>'X.Calculs DATECH Après révision'!B86</f>
        <v>Élec (MJ)</v>
      </c>
      <c r="D35" s="512" t="str">
        <f>'X.Calculs DATECH Après révision'!C86</f>
        <v>Gaz (MJ)</v>
      </c>
      <c r="E35" s="512" t="str">
        <f>'X.Calculs DATECH Après révision'!D86</f>
        <v>Élec (MJ)</v>
      </c>
      <c r="F35" s="513" t="str">
        <f>'X.Calculs DATECH Après révision'!E86</f>
        <v>Gaz (MJ)</v>
      </c>
      <c r="G35" s="7"/>
      <c r="H35" s="742" t="s">
        <v>524</v>
      </c>
      <c r="I35" s="742"/>
      <c r="J35" s="501">
        <f>'X.Calculs DATECH Après révision'!B172</f>
        <v>0</v>
      </c>
    </row>
    <row r="36" spans="2:10">
      <c r="B36" s="503" t="str">
        <f>'X.Calculs DATECH Après révision'!A87</f>
        <v>Éclairage</v>
      </c>
      <c r="C36" s="504">
        <f>'X.Calculs DATECH Après révision'!B87</f>
        <v>0</v>
      </c>
      <c r="D36" s="504">
        <f>'X.Calculs DATECH Après révision'!C87</f>
        <v>0</v>
      </c>
      <c r="E36" s="504">
        <f>'X.Calculs DATECH Après révision'!D87</f>
        <v>0</v>
      </c>
      <c r="F36" s="502">
        <f>'X.Calculs DATECH Après révision'!E87</f>
        <v>0</v>
      </c>
    </row>
    <row r="37" spans="2:10">
      <c r="B37" s="503" t="str">
        <f>'X.Calculs DATECH Après révision'!A88</f>
        <v>Équipement divers</v>
      </c>
      <c r="C37" s="504">
        <f>'X.Calculs DATECH Après révision'!B88</f>
        <v>0</v>
      </c>
      <c r="D37" s="504">
        <f>'X.Calculs DATECH Après révision'!C88</f>
        <v>0</v>
      </c>
      <c r="E37" s="504">
        <f>'X.Calculs DATECH Après révision'!D88</f>
        <v>0</v>
      </c>
      <c r="F37" s="502">
        <f>'X.Calculs DATECH Après révision'!E88</f>
        <v>0</v>
      </c>
    </row>
    <row r="38" spans="2:10">
      <c r="B38" s="503" t="str">
        <f>'X.Calculs DATECH Après révision'!A89</f>
        <v>Chauffage de l'espace</v>
      </c>
      <c r="C38" s="504">
        <f>'X.Calculs DATECH Après révision'!B89</f>
        <v>0</v>
      </c>
      <c r="D38" s="504">
        <f>'X.Calculs DATECH Après révision'!C89</f>
        <v>0</v>
      </c>
      <c r="E38" s="504">
        <f>'X.Calculs DATECH Après révision'!D89</f>
        <v>0</v>
      </c>
      <c r="F38" s="502">
        <f>'X.Calculs DATECH Après révision'!E89</f>
        <v>0</v>
      </c>
    </row>
    <row r="39" spans="2:10">
      <c r="B39" s="503" t="str">
        <f>'X.Calculs DATECH Après révision'!A90</f>
        <v>Climatisation</v>
      </c>
      <c r="C39" s="504">
        <f>'X.Calculs DATECH Après révision'!B90</f>
        <v>0</v>
      </c>
      <c r="D39" s="504">
        <f>'X.Calculs DATECH Après révision'!C90</f>
        <v>0</v>
      </c>
      <c r="E39" s="504">
        <f>'X.Calculs DATECH Après révision'!D90</f>
        <v>0</v>
      </c>
      <c r="F39" s="502">
        <f>'X.Calculs DATECH Après révision'!E90</f>
        <v>0</v>
      </c>
    </row>
    <row r="40" spans="2:10">
      <c r="B40" s="503" t="str">
        <f>'X.Calculs DATECH Après révision'!A91</f>
        <v>Rejet de chaleur</v>
      </c>
      <c r="C40" s="504">
        <f>'X.Calculs DATECH Après révision'!B91</f>
        <v>0</v>
      </c>
      <c r="D40" s="504">
        <f>'X.Calculs DATECH Après révision'!C91</f>
        <v>0</v>
      </c>
      <c r="E40" s="504">
        <f>'X.Calculs DATECH Après révision'!D91</f>
        <v>0</v>
      </c>
      <c r="F40" s="502">
        <f>'X.Calculs DATECH Après révision'!E91</f>
        <v>0</v>
      </c>
    </row>
    <row r="41" spans="2:10">
      <c r="B41" s="503" t="str">
        <f>'X.Calculs DATECH Après révision'!A92</f>
        <v>Pompes et divers</v>
      </c>
      <c r="C41" s="504">
        <f>'X.Calculs DATECH Après révision'!B92</f>
        <v>0</v>
      </c>
      <c r="D41" s="504">
        <f>'X.Calculs DATECH Après révision'!C92</f>
        <v>0</v>
      </c>
      <c r="E41" s="504">
        <f>'X.Calculs DATECH Après révision'!D92</f>
        <v>0</v>
      </c>
      <c r="F41" s="502">
        <f>'X.Calculs DATECH Après révision'!E92</f>
        <v>0</v>
      </c>
    </row>
    <row r="42" spans="2:10">
      <c r="B42" s="503" t="str">
        <f>'X.Calculs DATECH Après révision'!A93</f>
        <v>Ventilation</v>
      </c>
      <c r="C42" s="504">
        <f>'X.Calculs DATECH Après révision'!B93</f>
        <v>0</v>
      </c>
      <c r="D42" s="504">
        <f>'X.Calculs DATECH Après révision'!C93</f>
        <v>0</v>
      </c>
      <c r="E42" s="504">
        <f>'X.Calculs DATECH Après révision'!D93</f>
        <v>0</v>
      </c>
      <c r="F42" s="502">
        <f>'X.Calculs DATECH Après révision'!E93</f>
        <v>0</v>
      </c>
    </row>
    <row r="43" spans="2:10" ht="14.4" thickBot="1">
      <c r="B43" s="503" t="str">
        <f>'X.Calculs DATECH Après révision'!A94</f>
        <v>Eau chaude domestique</v>
      </c>
      <c r="C43" s="504">
        <f>'X.Calculs DATECH Après révision'!B94</f>
        <v>0</v>
      </c>
      <c r="D43" s="504">
        <f>'X.Calculs DATECH Après révision'!C94</f>
        <v>0</v>
      </c>
      <c r="E43" s="504">
        <f>'X.Calculs DATECH Après révision'!D94</f>
        <v>0</v>
      </c>
      <c r="F43" s="502">
        <f>'X.Calculs DATECH Après révision'!E94</f>
        <v>0</v>
      </c>
    </row>
    <row r="44" spans="2:10" ht="14.4" thickBot="1">
      <c r="B44" s="506" t="str">
        <f>'X.Calculs DATECH Après révision'!A95</f>
        <v>TOTAL</v>
      </c>
      <c r="C44" s="506">
        <f>'X.Calculs DATECH Après révision'!B95</f>
        <v>0</v>
      </c>
      <c r="D44" s="506">
        <f>'X.Calculs DATECH Après révision'!C95</f>
        <v>0</v>
      </c>
      <c r="E44" s="506">
        <f>'X.Calculs DATECH Après révision'!D95</f>
        <v>0</v>
      </c>
      <c r="F44" s="511">
        <f>'X.Calculs DATECH Après révision'!E95</f>
        <v>0</v>
      </c>
    </row>
  </sheetData>
  <mergeCells count="27">
    <mergeCell ref="B2:J2"/>
    <mergeCell ref="C3:D3"/>
    <mergeCell ref="E3:F3"/>
    <mergeCell ref="H3:I3"/>
    <mergeCell ref="B4:B5"/>
    <mergeCell ref="C4:D4"/>
    <mergeCell ref="E4:F4"/>
    <mergeCell ref="H4:I4"/>
    <mergeCell ref="H5:I5"/>
    <mergeCell ref="B17:J17"/>
    <mergeCell ref="C18:D18"/>
    <mergeCell ref="E18:F18"/>
    <mergeCell ref="H18:I18"/>
    <mergeCell ref="B19:B20"/>
    <mergeCell ref="C19:D19"/>
    <mergeCell ref="E19:F19"/>
    <mergeCell ref="H19:I19"/>
    <mergeCell ref="H20:I20"/>
    <mergeCell ref="B32:J32"/>
    <mergeCell ref="C33:D33"/>
    <mergeCell ref="E33:F33"/>
    <mergeCell ref="H33:I33"/>
    <mergeCell ref="B34:B35"/>
    <mergeCell ref="C34:D34"/>
    <mergeCell ref="E34:F34"/>
    <mergeCell ref="H34:I34"/>
    <mergeCell ref="H35:I3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6EBD9-12F1-4293-B052-72FC939263F4}">
  <sheetPr codeName="Feuil7">
    <tabColor rgb="FFFFC000"/>
  </sheetPr>
  <dimension ref="A1:D43"/>
  <sheetViews>
    <sheetView zoomScale="150" zoomScaleNormal="150" workbookViewId="0">
      <selection activeCell="B44" sqref="B44"/>
    </sheetView>
  </sheetViews>
  <sheetFormatPr baseColWidth="10" defaultColWidth="11" defaultRowHeight="13.8"/>
  <cols>
    <col min="1" max="1" width="3.5" customWidth="1"/>
    <col min="2" max="2" width="49.296875" customWidth="1"/>
  </cols>
  <sheetData>
    <row r="1" spans="1:4">
      <c r="A1" t="s">
        <v>412</v>
      </c>
    </row>
    <row r="2" spans="1:4">
      <c r="B2" t="s">
        <v>413</v>
      </c>
    </row>
    <row r="3" spans="1:4">
      <c r="B3" s="204" t="s">
        <v>20</v>
      </c>
    </row>
    <row r="4" spans="1:4">
      <c r="B4" s="205" t="s">
        <v>414</v>
      </c>
    </row>
    <row r="5" spans="1:4" ht="15">
      <c r="B5" s="205" t="s">
        <v>415</v>
      </c>
      <c r="D5" s="423"/>
    </row>
    <row r="6" spans="1:4" ht="15">
      <c r="B6" s="205" t="s">
        <v>416</v>
      </c>
      <c r="D6" s="423"/>
    </row>
    <row r="7" spans="1:4" ht="15">
      <c r="B7" s="206" t="s">
        <v>417</v>
      </c>
      <c r="D7" s="423"/>
    </row>
    <row r="9" spans="1:4">
      <c r="B9" t="s">
        <v>418</v>
      </c>
    </row>
    <row r="10" spans="1:4">
      <c r="B10" s="204" t="s">
        <v>37</v>
      </c>
    </row>
    <row r="11" spans="1:4">
      <c r="B11" s="205" t="s">
        <v>419</v>
      </c>
    </row>
    <row r="12" spans="1:4">
      <c r="B12" s="205" t="s">
        <v>420</v>
      </c>
    </row>
    <row r="13" spans="1:4">
      <c r="B13" s="205" t="s">
        <v>421</v>
      </c>
    </row>
    <row r="14" spans="1:4">
      <c r="B14" s="205" t="s">
        <v>422</v>
      </c>
    </row>
    <row r="15" spans="1:4">
      <c r="B15" s="205" t="s">
        <v>423</v>
      </c>
    </row>
    <row r="16" spans="1:4">
      <c r="B16" s="205" t="s">
        <v>424</v>
      </c>
    </row>
    <row r="17" spans="2:2">
      <c r="B17" s="205" t="s">
        <v>425</v>
      </c>
    </row>
    <row r="18" spans="2:2">
      <c r="B18" s="205" t="s">
        <v>426</v>
      </c>
    </row>
    <row r="19" spans="2:2">
      <c r="B19" s="206" t="s">
        <v>427</v>
      </c>
    </row>
    <row r="21" spans="2:2">
      <c r="B21" t="s">
        <v>428</v>
      </c>
    </row>
    <row r="22" spans="2:2">
      <c r="B22" s="204" t="s">
        <v>37</v>
      </c>
    </row>
    <row r="23" spans="2:2">
      <c r="B23" s="205" t="s">
        <v>429</v>
      </c>
    </row>
    <row r="24" spans="2:2">
      <c r="B24" s="205" t="s">
        <v>430</v>
      </c>
    </row>
    <row r="25" spans="2:2">
      <c r="B25" s="206" t="s">
        <v>431</v>
      </c>
    </row>
    <row r="27" spans="2:2">
      <c r="B27" t="s">
        <v>432</v>
      </c>
    </row>
    <row r="28" spans="2:2">
      <c r="B28" s="204" t="s">
        <v>37</v>
      </c>
    </row>
    <row r="29" spans="2:2">
      <c r="B29" s="205" t="s">
        <v>433</v>
      </c>
    </row>
    <row r="30" spans="2:2">
      <c r="B30" s="206" t="s">
        <v>434</v>
      </c>
    </row>
    <row r="32" spans="2:2">
      <c r="B32" t="s">
        <v>477</v>
      </c>
    </row>
    <row r="33" spans="1:2">
      <c r="B33" s="204" t="s">
        <v>37</v>
      </c>
    </row>
    <row r="34" spans="1:2">
      <c r="B34" s="205" t="s">
        <v>490</v>
      </c>
    </row>
    <row r="35" spans="1:2">
      <c r="B35" s="205" t="s">
        <v>488</v>
      </c>
    </row>
    <row r="36" spans="1:2">
      <c r="B36" s="206" t="s">
        <v>489</v>
      </c>
    </row>
    <row r="38" spans="1:2">
      <c r="A38" t="s">
        <v>494</v>
      </c>
    </row>
    <row r="39" spans="1:2">
      <c r="B39" s="204" t="s">
        <v>500</v>
      </c>
    </row>
    <row r="40" spans="1:2">
      <c r="B40" s="205" t="s">
        <v>501</v>
      </c>
    </row>
    <row r="41" spans="1:2">
      <c r="B41" s="205" t="s">
        <v>502</v>
      </c>
    </row>
    <row r="42" spans="1:2">
      <c r="B42" s="205" t="s">
        <v>512</v>
      </c>
    </row>
    <row r="43" spans="1:2">
      <c r="B43" s="206" t="s">
        <v>503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1A12-823C-4D70-A328-A346E81DFE61}">
  <sheetPr codeName="Feuil31"/>
  <dimension ref="B2:N46"/>
  <sheetViews>
    <sheetView zoomScale="120" zoomScaleNormal="120" workbookViewId="0">
      <selection activeCell="L53" sqref="L53"/>
    </sheetView>
  </sheetViews>
  <sheetFormatPr baseColWidth="10" defaultColWidth="11" defaultRowHeight="13.8"/>
  <cols>
    <col min="2" max="2" width="16" customWidth="1"/>
    <col min="6" max="6" width="12" customWidth="1"/>
  </cols>
  <sheetData>
    <row r="2" spans="2:14" ht="21">
      <c r="B2" s="744" t="s">
        <v>435</v>
      </c>
      <c r="C2" s="744"/>
      <c r="D2" s="744"/>
      <c r="E2" s="744"/>
    </row>
    <row r="3" spans="2:14" ht="14.4" thickBot="1"/>
    <row r="4" spans="2:14">
      <c r="B4" s="745" t="s">
        <v>436</v>
      </c>
      <c r="C4" s="4" t="s">
        <v>437</v>
      </c>
      <c r="D4" s="4"/>
      <c r="E4" s="4"/>
      <c r="F4" s="4"/>
      <c r="G4" s="4"/>
      <c r="H4" s="5"/>
      <c r="K4" s="1" t="s">
        <v>438</v>
      </c>
      <c r="N4" s="1" t="s">
        <v>438</v>
      </c>
    </row>
    <row r="5" spans="2:14">
      <c r="B5" s="746"/>
      <c r="D5" t="s">
        <v>439</v>
      </c>
      <c r="H5" s="6"/>
      <c r="K5" s="1" t="s">
        <v>440</v>
      </c>
      <c r="L5" s="1"/>
      <c r="M5" s="1"/>
      <c r="N5" s="1" t="s">
        <v>441</v>
      </c>
    </row>
    <row r="6" spans="2:14" ht="14.4" thickBot="1">
      <c r="B6" s="747"/>
      <c r="C6" s="7" t="s">
        <v>442</v>
      </c>
      <c r="D6" s="7"/>
      <c r="E6" s="7"/>
      <c r="F6" s="7"/>
      <c r="G6" s="7"/>
      <c r="H6" s="8"/>
    </row>
    <row r="7" spans="2:14" ht="14.4" thickBot="1">
      <c r="B7" s="2"/>
      <c r="K7" t="s">
        <v>443</v>
      </c>
      <c r="N7" t="s">
        <v>395</v>
      </c>
    </row>
    <row r="8" spans="2:14" ht="15" customHeight="1">
      <c r="B8" s="748" t="s">
        <v>444</v>
      </c>
      <c r="C8" s="4" t="s">
        <v>445</v>
      </c>
      <c r="D8" s="4"/>
      <c r="E8" s="4"/>
      <c r="F8" s="4"/>
      <c r="G8" s="4"/>
      <c r="H8" s="5"/>
      <c r="K8" t="s">
        <v>320</v>
      </c>
      <c r="N8" t="s">
        <v>396</v>
      </c>
    </row>
    <row r="9" spans="2:14">
      <c r="B9" s="749"/>
      <c r="D9" t="s">
        <v>446</v>
      </c>
      <c r="H9" s="6"/>
      <c r="K9" t="s">
        <v>447</v>
      </c>
    </row>
    <row r="10" spans="2:14">
      <c r="B10" s="749"/>
      <c r="D10" t="s">
        <v>448</v>
      </c>
      <c r="H10" s="6"/>
      <c r="K10" t="s">
        <v>114</v>
      </c>
    </row>
    <row r="11" spans="2:14">
      <c r="B11" s="749"/>
      <c r="D11" t="s">
        <v>449</v>
      </c>
      <c r="H11" s="6"/>
      <c r="K11" t="s">
        <v>450</v>
      </c>
    </row>
    <row r="12" spans="2:14" ht="14.4" thickBot="1">
      <c r="B12" s="750"/>
      <c r="C12" s="7" t="s">
        <v>451</v>
      </c>
      <c r="D12" s="7"/>
      <c r="E12" s="7"/>
      <c r="F12" s="7"/>
      <c r="G12" s="7"/>
      <c r="H12" s="8"/>
      <c r="K12" t="s">
        <v>350</v>
      </c>
    </row>
    <row r="13" spans="2:14" ht="14.4" thickBot="1"/>
    <row r="14" spans="2:14" ht="15" customHeight="1">
      <c r="B14" s="748" t="s">
        <v>452</v>
      </c>
      <c r="C14" s="4" t="s">
        <v>453</v>
      </c>
      <c r="D14" s="4"/>
      <c r="E14" s="4"/>
      <c r="F14" s="4"/>
      <c r="G14" s="4"/>
      <c r="H14" s="5"/>
    </row>
    <row r="15" spans="2:14">
      <c r="B15" s="749"/>
      <c r="D15" t="s">
        <v>454</v>
      </c>
      <c r="H15" s="6"/>
    </row>
    <row r="16" spans="2:14">
      <c r="B16" s="749"/>
      <c r="D16" t="s">
        <v>455</v>
      </c>
      <c r="H16" s="6"/>
    </row>
    <row r="17" spans="2:8">
      <c r="B17" s="749"/>
      <c r="D17" t="s">
        <v>449</v>
      </c>
      <c r="H17" s="6"/>
    </row>
    <row r="18" spans="2:8">
      <c r="B18" s="749"/>
      <c r="C18" t="s">
        <v>456</v>
      </c>
      <c r="H18" s="6"/>
    </row>
    <row r="19" spans="2:8" ht="14.4" thickBot="1">
      <c r="B19" s="750"/>
      <c r="C19" s="7" t="s">
        <v>457</v>
      </c>
      <c r="D19" s="7"/>
      <c r="E19" s="7"/>
      <c r="F19" s="7"/>
      <c r="G19" s="7"/>
      <c r="H19" s="8"/>
    </row>
    <row r="20" spans="2:8" ht="14.4" thickBot="1">
      <c r="B20" s="3"/>
    </row>
    <row r="21" spans="2:8">
      <c r="B21" s="748" t="s">
        <v>458</v>
      </c>
      <c r="C21" s="4" t="s">
        <v>459</v>
      </c>
      <c r="D21" s="4"/>
      <c r="E21" s="4"/>
      <c r="F21" s="4"/>
      <c r="G21" s="4"/>
      <c r="H21" s="5"/>
    </row>
    <row r="22" spans="2:8">
      <c r="B22" s="749"/>
      <c r="C22" s="751" t="s">
        <v>460</v>
      </c>
      <c r="D22" s="751"/>
      <c r="E22" s="751"/>
      <c r="F22" s="751"/>
      <c r="G22" s="751"/>
      <c r="H22" s="752"/>
    </row>
    <row r="23" spans="2:8">
      <c r="B23" s="749"/>
      <c r="C23" t="s">
        <v>453</v>
      </c>
      <c r="H23" s="6"/>
    </row>
    <row r="24" spans="2:8" ht="14.4" thickBot="1">
      <c r="B24" s="750"/>
      <c r="C24" s="7"/>
      <c r="D24" s="7" t="s">
        <v>449</v>
      </c>
      <c r="E24" s="7"/>
      <c r="F24" s="7"/>
      <c r="G24" s="7"/>
      <c r="H24" s="8"/>
    </row>
    <row r="27" spans="2:8">
      <c r="B27" t="s">
        <v>461</v>
      </c>
      <c r="F27" t="s">
        <v>462</v>
      </c>
    </row>
    <row r="28" spans="2:8">
      <c r="C28" t="s">
        <v>463</v>
      </c>
      <c r="F28">
        <v>2</v>
      </c>
      <c r="G28" t="s">
        <v>446</v>
      </c>
    </row>
    <row r="29" spans="2:8">
      <c r="C29" t="s">
        <v>464</v>
      </c>
      <c r="F29">
        <v>3</v>
      </c>
      <c r="G29" t="s">
        <v>454</v>
      </c>
    </row>
    <row r="30" spans="2:8">
      <c r="C30" t="s">
        <v>465</v>
      </c>
      <c r="F30">
        <v>4</v>
      </c>
      <c r="G30" t="s">
        <v>459</v>
      </c>
    </row>
    <row r="31" spans="2:8">
      <c r="C31" t="s">
        <v>466</v>
      </c>
    </row>
    <row r="32" spans="2:8">
      <c r="C32" t="s">
        <v>467</v>
      </c>
      <c r="F32">
        <v>2</v>
      </c>
      <c r="G32" t="s">
        <v>448</v>
      </c>
    </row>
    <row r="33" spans="3:7">
      <c r="C33" t="s">
        <v>468</v>
      </c>
      <c r="F33">
        <v>3</v>
      </c>
      <c r="G33" t="s">
        <v>455</v>
      </c>
    </row>
    <row r="34" spans="3:7">
      <c r="C34" t="s">
        <v>469</v>
      </c>
      <c r="F34">
        <v>4</v>
      </c>
      <c r="G34" t="s">
        <v>460</v>
      </c>
    </row>
    <row r="35" spans="3:7">
      <c r="C35" t="s">
        <v>470</v>
      </c>
    </row>
    <row r="36" spans="3:7">
      <c r="C36" t="s">
        <v>471</v>
      </c>
      <c r="F36">
        <v>2</v>
      </c>
      <c r="G36" t="s">
        <v>451</v>
      </c>
    </row>
    <row r="37" spans="3:7">
      <c r="C37" t="s">
        <v>472</v>
      </c>
      <c r="F37">
        <v>3</v>
      </c>
      <c r="G37" t="s">
        <v>456</v>
      </c>
    </row>
    <row r="38" spans="3:7">
      <c r="C38" t="s">
        <v>473</v>
      </c>
      <c r="F38">
        <v>4</v>
      </c>
    </row>
    <row r="39" spans="3:7">
      <c r="C39" t="s">
        <v>474</v>
      </c>
      <c r="F39">
        <v>2</v>
      </c>
    </row>
    <row r="40" spans="3:7">
      <c r="F40">
        <v>3</v>
      </c>
      <c r="G40" t="s">
        <v>457</v>
      </c>
    </row>
    <row r="41" spans="3:7">
      <c r="F41">
        <v>4</v>
      </c>
    </row>
    <row r="45" spans="3:7">
      <c r="C45" t="s">
        <v>475</v>
      </c>
    </row>
    <row r="46" spans="3:7">
      <c r="C46" t="s">
        <v>476</v>
      </c>
    </row>
  </sheetData>
  <mergeCells count="6">
    <mergeCell ref="B2:E2"/>
    <mergeCell ref="B4:B6"/>
    <mergeCell ref="B21:B24"/>
    <mergeCell ref="B14:B19"/>
    <mergeCell ref="B8:B12"/>
    <mergeCell ref="C22:H2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3C85D-D21B-4C59-83CC-8FFE0AA3BF44}">
  <sheetPr codeName="Feuil1">
    <tabColor rgb="FF009FDF"/>
    <pageSetUpPr fitToPage="1"/>
  </sheetPr>
  <dimension ref="B1:Q106"/>
  <sheetViews>
    <sheetView showGridLines="0" view="pageBreakPreview" topLeftCell="A30" zoomScale="170" zoomScaleNormal="100" zoomScaleSheetLayoutView="170" workbookViewId="0">
      <selection activeCell="J15" sqref="J15:L15"/>
    </sheetView>
  </sheetViews>
  <sheetFormatPr baseColWidth="10" defaultColWidth="11" defaultRowHeight="13.8"/>
  <cols>
    <col min="1" max="2" width="2.5" customWidth="1"/>
    <col min="3" max="3" width="10" customWidth="1"/>
    <col min="4" max="4" width="8.5" customWidth="1"/>
    <col min="5" max="5" width="7.5" customWidth="1"/>
    <col min="6" max="6" width="12.5" customWidth="1"/>
    <col min="7" max="7" width="13.5" customWidth="1"/>
    <col min="8" max="8" width="2.5" customWidth="1"/>
    <col min="9" max="10" width="12.5" customWidth="1"/>
    <col min="11" max="11" width="13.5" customWidth="1"/>
    <col min="13" max="14" width="2.5" customWidth="1"/>
    <col min="15" max="15" width="2" customWidth="1"/>
  </cols>
  <sheetData>
    <row r="1" spans="2:17" ht="13.5" customHeight="1"/>
    <row r="2" spans="2:17" ht="24.6">
      <c r="B2" s="298" t="s">
        <v>4</v>
      </c>
      <c r="D2" s="299"/>
      <c r="E2" s="299"/>
      <c r="F2" s="299"/>
      <c r="G2" s="299"/>
      <c r="H2" s="299"/>
      <c r="I2" s="299"/>
      <c r="J2" s="299"/>
      <c r="K2" s="299"/>
      <c r="L2" s="299"/>
      <c r="M2" s="299"/>
      <c r="N2" s="299"/>
      <c r="O2" s="299"/>
      <c r="P2" s="299"/>
      <c r="Q2" s="299"/>
    </row>
    <row r="3" spans="2:17" ht="17.399999999999999">
      <c r="B3" s="300" t="s">
        <v>1</v>
      </c>
      <c r="E3" s="301"/>
      <c r="F3" s="302"/>
      <c r="G3" s="302"/>
      <c r="H3" s="302"/>
      <c r="I3" s="302"/>
      <c r="J3" s="302"/>
      <c r="K3" s="302"/>
    </row>
    <row r="4" spans="2:17" ht="24.6">
      <c r="C4" s="304"/>
      <c r="E4" s="301"/>
      <c r="F4" s="302"/>
      <c r="G4" s="302"/>
      <c r="H4" s="302"/>
      <c r="I4" s="302"/>
      <c r="J4" s="302"/>
      <c r="K4" s="302"/>
    </row>
    <row r="5" spans="2:17">
      <c r="J5" s="1"/>
      <c r="K5" s="1"/>
      <c r="M5" s="305" t="s">
        <v>5</v>
      </c>
    </row>
    <row r="6" spans="2:17">
      <c r="J6" s="1"/>
      <c r="M6" s="307" t="s">
        <v>6</v>
      </c>
    </row>
    <row r="7" spans="2:17" ht="15" customHeight="1">
      <c r="B7" s="308"/>
      <c r="C7" s="527" t="s">
        <v>7</v>
      </c>
      <c r="D7" s="538"/>
      <c r="E7" s="538"/>
      <c r="F7" s="538"/>
      <c r="G7" s="538"/>
      <c r="H7" s="538"/>
      <c r="I7" s="538"/>
      <c r="J7" s="538"/>
      <c r="K7" s="538"/>
      <c r="L7" s="538"/>
      <c r="M7" s="308"/>
    </row>
    <row r="8" spans="2:17" s="378" customFormat="1" ht="22.5" customHeight="1" thickBot="1">
      <c r="B8" s="348"/>
      <c r="C8" s="376" t="s">
        <v>8</v>
      </c>
      <c r="D8" s="377"/>
      <c r="E8" s="377"/>
      <c r="F8" s="377"/>
      <c r="G8" s="377"/>
      <c r="H8" s="377"/>
      <c r="I8" s="377"/>
      <c r="J8" s="377"/>
      <c r="K8" s="377"/>
      <c r="L8" s="377"/>
      <c r="M8" s="348"/>
    </row>
    <row r="9" spans="2:17" ht="14.4" thickBot="1">
      <c r="B9" s="306"/>
      <c r="C9" s="313" t="s">
        <v>9</v>
      </c>
      <c r="D9" s="314"/>
      <c r="E9" s="535"/>
      <c r="F9" s="536"/>
      <c r="G9" s="536"/>
      <c r="H9" s="536"/>
      <c r="I9" s="536"/>
      <c r="J9" s="536"/>
      <c r="K9" s="536"/>
      <c r="L9" s="537"/>
      <c r="M9" s="306"/>
    </row>
    <row r="10" spans="2:17" ht="7.05" customHeight="1" thickBot="1">
      <c r="B10" s="306"/>
      <c r="C10" s="313"/>
      <c r="D10" s="314"/>
      <c r="E10" s="314"/>
      <c r="F10" s="315"/>
      <c r="G10" s="315"/>
      <c r="H10" s="315"/>
      <c r="I10" s="316"/>
      <c r="J10" s="316"/>
      <c r="K10" s="316"/>
      <c r="L10" s="316"/>
      <c r="M10" s="306"/>
    </row>
    <row r="11" spans="2:17" ht="14.4" thickBot="1">
      <c r="B11" s="306"/>
      <c r="C11" s="313" t="s">
        <v>10</v>
      </c>
      <c r="D11" s="314"/>
      <c r="E11" s="314"/>
      <c r="F11" s="314"/>
      <c r="G11" s="314"/>
      <c r="H11" s="314"/>
      <c r="I11" s="379"/>
      <c r="J11" s="523"/>
      <c r="K11" s="524"/>
      <c r="L11" s="525"/>
      <c r="M11" s="306"/>
    </row>
    <row r="12" spans="2:17" ht="7.05" customHeight="1" thickBot="1">
      <c r="B12" s="306"/>
      <c r="C12" s="313"/>
      <c r="D12" s="314"/>
      <c r="E12" s="314"/>
      <c r="F12" s="314"/>
      <c r="G12" s="314"/>
      <c r="H12" s="314"/>
      <c r="I12" s="315"/>
      <c r="J12" s="316"/>
      <c r="K12" s="316"/>
      <c r="L12" s="316"/>
      <c r="M12" s="306"/>
    </row>
    <row r="13" spans="2:17" ht="14.4" thickBot="1">
      <c r="B13" s="306"/>
      <c r="C13" s="313" t="s">
        <v>11</v>
      </c>
      <c r="D13" s="314"/>
      <c r="E13" s="535"/>
      <c r="F13" s="536"/>
      <c r="G13" s="536"/>
      <c r="H13" s="536"/>
      <c r="I13" s="536"/>
      <c r="J13" s="536"/>
      <c r="K13" s="536"/>
      <c r="L13" s="537"/>
      <c r="M13" s="306"/>
    </row>
    <row r="14" spans="2:17" ht="7.05" customHeight="1" thickBot="1">
      <c r="B14" s="306"/>
      <c r="C14" s="313"/>
      <c r="D14" s="314"/>
      <c r="E14" s="316"/>
      <c r="F14" s="316"/>
      <c r="G14" s="316"/>
      <c r="H14" s="315"/>
      <c r="I14" s="315"/>
      <c r="J14" s="316"/>
      <c r="K14" s="316"/>
      <c r="L14" s="316"/>
      <c r="M14" s="306"/>
    </row>
    <row r="15" spans="2:17" ht="14.4" thickBot="1">
      <c r="B15" s="306"/>
      <c r="C15" s="313" t="s">
        <v>12</v>
      </c>
      <c r="D15" s="314"/>
      <c r="E15" s="535"/>
      <c r="F15" s="524"/>
      <c r="G15" s="525"/>
      <c r="H15" s="315"/>
      <c r="I15" s="313" t="s">
        <v>13</v>
      </c>
      <c r="J15" s="523"/>
      <c r="K15" s="524"/>
      <c r="L15" s="525"/>
      <c r="M15" s="306"/>
    </row>
    <row r="16" spans="2:17" ht="7.05" customHeight="1" thickBot="1">
      <c r="B16" s="306"/>
      <c r="C16" s="313"/>
      <c r="D16" s="315"/>
      <c r="E16" s="380"/>
      <c r="F16" s="316"/>
      <c r="G16" s="380"/>
      <c r="H16" s="315"/>
      <c r="I16" s="313"/>
      <c r="J16" s="316"/>
      <c r="K16" s="316"/>
      <c r="L16" s="316"/>
      <c r="M16" s="306"/>
    </row>
    <row r="17" spans="2:13" ht="14.4" thickBot="1">
      <c r="B17" s="306"/>
      <c r="C17" s="313" t="s">
        <v>14</v>
      </c>
      <c r="D17" s="314"/>
      <c r="E17" s="535"/>
      <c r="F17" s="524"/>
      <c r="G17" s="525"/>
      <c r="H17" s="315"/>
      <c r="I17" s="312" t="s">
        <v>15</v>
      </c>
      <c r="J17" s="523"/>
      <c r="K17" s="524"/>
      <c r="L17" s="525"/>
      <c r="M17" s="306"/>
    </row>
    <row r="18" spans="2:13" ht="7.05" customHeight="1" thickBot="1">
      <c r="B18" s="306"/>
      <c r="C18" s="313"/>
      <c r="D18" s="314"/>
      <c r="E18" s="315"/>
      <c r="F18" s="316"/>
      <c r="G18" s="316"/>
      <c r="H18" s="314"/>
      <c r="I18" s="314"/>
      <c r="J18" s="381"/>
      <c r="K18" s="381"/>
      <c r="L18" s="316"/>
      <c r="M18" s="306"/>
    </row>
    <row r="19" spans="2:13" ht="14.4" thickBot="1">
      <c r="B19" s="306"/>
      <c r="C19" s="313" t="s">
        <v>16</v>
      </c>
      <c r="D19" s="314"/>
      <c r="E19" s="535"/>
      <c r="F19" s="536"/>
      <c r="G19" s="537"/>
      <c r="H19" s="315"/>
      <c r="I19" s="321" t="s">
        <v>17</v>
      </c>
      <c r="J19" s="535"/>
      <c r="K19" s="536"/>
      <c r="L19" s="537"/>
      <c r="M19" s="306"/>
    </row>
    <row r="20" spans="2:13" ht="7.05" customHeight="1" thickBot="1">
      <c r="B20" s="306"/>
      <c r="C20" s="313"/>
      <c r="D20" s="314"/>
      <c r="E20" s="314"/>
      <c r="F20" s="314"/>
      <c r="G20" s="314"/>
      <c r="H20" s="314"/>
      <c r="I20" s="314"/>
      <c r="J20" s="314"/>
      <c r="K20" s="314"/>
      <c r="L20" s="314"/>
      <c r="M20" s="306"/>
    </row>
    <row r="21" spans="2:13" ht="14.4" thickBot="1">
      <c r="B21" s="306"/>
      <c r="C21" s="313" t="s">
        <v>18</v>
      </c>
      <c r="D21" s="314"/>
      <c r="E21" s="535"/>
      <c r="F21" s="536"/>
      <c r="G21" s="536"/>
      <c r="H21" s="536"/>
      <c r="I21" s="536"/>
      <c r="J21" s="536"/>
      <c r="K21" s="536"/>
      <c r="L21" s="537"/>
      <c r="M21" s="306"/>
    </row>
    <row r="22" spans="2:13" ht="7.05" customHeight="1" thickBot="1">
      <c r="B22" s="306"/>
      <c r="C22" s="313"/>
      <c r="D22" s="314"/>
      <c r="E22" s="314"/>
      <c r="F22" s="314"/>
      <c r="G22" s="314"/>
      <c r="H22" s="314"/>
      <c r="I22" s="314"/>
      <c r="J22" s="314"/>
      <c r="K22" s="314"/>
      <c r="L22" s="314"/>
      <c r="M22" s="306"/>
    </row>
    <row r="23" spans="2:13" ht="14.4" thickBot="1">
      <c r="B23" s="306"/>
      <c r="C23" s="311" t="s">
        <v>19</v>
      </c>
      <c r="D23" s="314"/>
      <c r="E23" s="314"/>
      <c r="F23" s="314"/>
      <c r="G23" s="314"/>
      <c r="H23" s="314"/>
      <c r="I23" s="314"/>
      <c r="J23" s="531" t="s">
        <v>20</v>
      </c>
      <c r="K23" s="532"/>
      <c r="L23" s="533"/>
      <c r="M23" s="306"/>
    </row>
    <row r="24" spans="2:13" ht="6.75" customHeight="1" thickBot="1">
      <c r="B24" s="306"/>
      <c r="C24" s="311"/>
      <c r="D24" s="314"/>
      <c r="E24" s="314"/>
      <c r="F24" s="314"/>
      <c r="G24" s="314"/>
      <c r="H24" s="314"/>
      <c r="I24" s="314"/>
      <c r="J24" s="314"/>
      <c r="K24" s="314"/>
      <c r="L24" s="314"/>
      <c r="M24" s="306"/>
    </row>
    <row r="25" spans="2:13" ht="14.4" thickBot="1">
      <c r="B25" s="306"/>
      <c r="C25" s="313" t="s">
        <v>9</v>
      </c>
      <c r="D25" s="314"/>
      <c r="E25" s="535"/>
      <c r="F25" s="536"/>
      <c r="G25" s="536"/>
      <c r="H25" s="536"/>
      <c r="I25" s="536"/>
      <c r="J25" s="536"/>
      <c r="K25" s="536"/>
      <c r="L25" s="537"/>
      <c r="M25" s="306"/>
    </row>
    <row r="26" spans="2:13" ht="7.05" customHeight="1" thickBot="1">
      <c r="B26" s="306"/>
      <c r="C26" s="313"/>
      <c r="D26" s="314"/>
      <c r="E26" s="315"/>
      <c r="F26" s="316"/>
      <c r="G26" s="316"/>
      <c r="H26" s="314"/>
      <c r="I26" s="314"/>
      <c r="J26" s="381"/>
      <c r="K26" s="381"/>
      <c r="L26" s="316"/>
      <c r="M26" s="306"/>
    </row>
    <row r="27" spans="2:13" ht="14.4" thickBot="1">
      <c r="B27" s="306"/>
      <c r="C27" s="313" t="s">
        <v>11</v>
      </c>
      <c r="D27" s="314"/>
      <c r="E27" s="535"/>
      <c r="F27" s="536"/>
      <c r="G27" s="536"/>
      <c r="H27" s="536"/>
      <c r="I27" s="536"/>
      <c r="J27" s="536"/>
      <c r="K27" s="536"/>
      <c r="L27" s="537"/>
      <c r="M27" s="306"/>
    </row>
    <row r="28" spans="2:13" ht="7.05" customHeight="1" thickBot="1">
      <c r="B28" s="306"/>
      <c r="C28" s="313"/>
      <c r="D28" s="314"/>
      <c r="E28" s="316"/>
      <c r="F28" s="316"/>
      <c r="G28" s="316"/>
      <c r="H28" s="315"/>
      <c r="I28" s="315"/>
      <c r="J28" s="316"/>
      <c r="K28" s="316"/>
      <c r="L28" s="316"/>
      <c r="M28" s="306"/>
    </row>
    <row r="29" spans="2:13" ht="14.4" thickBot="1">
      <c r="B29" s="306"/>
      <c r="C29" s="313" t="s">
        <v>21</v>
      </c>
      <c r="D29" s="314"/>
      <c r="E29" s="535"/>
      <c r="F29" s="536"/>
      <c r="G29" s="537"/>
      <c r="H29" s="315"/>
      <c r="I29" s="313" t="s">
        <v>13</v>
      </c>
      <c r="J29" s="535"/>
      <c r="K29" s="536"/>
      <c r="L29" s="537"/>
      <c r="M29" s="306"/>
    </row>
    <row r="30" spans="2:13" ht="7.05" customHeight="1" thickBot="1">
      <c r="B30" s="306"/>
      <c r="C30" s="313"/>
      <c r="D30" s="314"/>
      <c r="E30" s="314"/>
      <c r="F30" s="314"/>
      <c r="G30" s="314"/>
      <c r="H30" s="314"/>
      <c r="I30" s="314"/>
      <c r="J30" s="314"/>
      <c r="K30" s="314"/>
      <c r="L30" s="314"/>
      <c r="M30" s="306"/>
    </row>
    <row r="31" spans="2:13" ht="14.4" thickBot="1">
      <c r="B31" s="306"/>
      <c r="C31" s="313" t="s">
        <v>14</v>
      </c>
      <c r="D31" s="314"/>
      <c r="E31" s="535"/>
      <c r="F31" s="524"/>
      <c r="G31" s="525"/>
      <c r="H31" s="315"/>
      <c r="I31" s="312" t="s">
        <v>15</v>
      </c>
      <c r="J31" s="523"/>
      <c r="K31" s="524"/>
      <c r="L31" s="525"/>
      <c r="M31" s="306"/>
    </row>
    <row r="32" spans="2:13" ht="7.05" customHeight="1" thickBot="1">
      <c r="B32" s="306"/>
      <c r="C32" s="313"/>
      <c r="D32" s="314"/>
      <c r="E32" s="315"/>
      <c r="F32" s="316"/>
      <c r="G32" s="316"/>
      <c r="H32" s="314"/>
      <c r="I32" s="314"/>
      <c r="J32" s="381"/>
      <c r="K32" s="381"/>
      <c r="L32" s="316"/>
      <c r="M32" s="306"/>
    </row>
    <row r="33" spans="2:13" ht="14.4" thickBot="1">
      <c r="B33" s="306"/>
      <c r="C33" s="313" t="s">
        <v>16</v>
      </c>
      <c r="D33" s="314"/>
      <c r="E33" s="535"/>
      <c r="F33" s="536"/>
      <c r="G33" s="537"/>
      <c r="H33" s="315"/>
      <c r="I33" s="321" t="s">
        <v>17</v>
      </c>
      <c r="J33" s="535"/>
      <c r="K33" s="536"/>
      <c r="L33" s="537"/>
      <c r="M33" s="306"/>
    </row>
    <row r="34" spans="2:13" ht="7.05" customHeight="1" thickBot="1">
      <c r="B34" s="306"/>
      <c r="C34" s="313"/>
      <c r="D34" s="314"/>
      <c r="E34" s="314"/>
      <c r="F34" s="314"/>
      <c r="G34" s="314"/>
      <c r="H34" s="314"/>
      <c r="I34" s="314"/>
      <c r="J34" s="314"/>
      <c r="K34" s="314"/>
      <c r="L34" s="314"/>
      <c r="M34" s="306"/>
    </row>
    <row r="35" spans="2:13" ht="14.4" thickBot="1">
      <c r="B35" s="306"/>
      <c r="C35" s="313" t="s">
        <v>18</v>
      </c>
      <c r="D35" s="314"/>
      <c r="E35" s="535"/>
      <c r="F35" s="536"/>
      <c r="G35" s="536"/>
      <c r="H35" s="536"/>
      <c r="I35" s="536"/>
      <c r="J35" s="536"/>
      <c r="K35" s="536"/>
      <c r="L35" s="537"/>
      <c r="M35" s="306"/>
    </row>
    <row r="36" spans="2:13" ht="6.75" customHeight="1">
      <c r="B36" s="306"/>
      <c r="C36" s="313"/>
      <c r="D36" s="314"/>
      <c r="E36" s="315"/>
      <c r="F36" s="315"/>
      <c r="G36" s="315"/>
      <c r="H36" s="315"/>
      <c r="I36" s="315"/>
      <c r="J36" s="315"/>
      <c r="K36" s="315"/>
      <c r="L36" s="315"/>
      <c r="M36" s="306"/>
    </row>
    <row r="37" spans="2:13">
      <c r="C37" s="322" t="s">
        <v>22</v>
      </c>
      <c r="D37" s="323"/>
      <c r="E37" s="323"/>
      <c r="F37" s="323"/>
      <c r="G37" s="323"/>
      <c r="H37" s="323"/>
      <c r="I37" s="323"/>
      <c r="J37" s="323"/>
      <c r="K37" s="323"/>
      <c r="L37" s="323"/>
    </row>
    <row r="38" spans="2:13" ht="15" customHeight="1">
      <c r="B38" s="308"/>
      <c r="C38" s="527" t="s">
        <v>23</v>
      </c>
      <c r="D38" s="538"/>
      <c r="E38" s="538"/>
      <c r="F38" s="538"/>
      <c r="G38" s="538"/>
      <c r="H38" s="538"/>
      <c r="I38" s="538"/>
      <c r="J38" s="538"/>
      <c r="K38" s="538"/>
      <c r="L38" s="538"/>
      <c r="M38" s="308"/>
    </row>
    <row r="39" spans="2:13" ht="7.05" customHeight="1" thickBot="1">
      <c r="B39" s="306"/>
      <c r="C39" s="313"/>
      <c r="D39" s="315"/>
      <c r="E39" s="382"/>
      <c r="F39" s="315"/>
      <c r="G39" s="382"/>
      <c r="H39" s="315"/>
      <c r="I39" s="313"/>
      <c r="J39" s="315"/>
      <c r="K39" s="315"/>
      <c r="L39" s="315"/>
      <c r="M39" s="306"/>
    </row>
    <row r="40" spans="2:13" ht="14.4" thickBot="1">
      <c r="B40" s="306"/>
      <c r="C40" s="313" t="s">
        <v>24</v>
      </c>
      <c r="D40" s="314"/>
      <c r="E40" s="535"/>
      <c r="F40" s="524"/>
      <c r="G40" s="525"/>
      <c r="H40" s="315"/>
      <c r="I40" s="312" t="s">
        <v>15</v>
      </c>
      <c r="J40" s="523"/>
      <c r="K40" s="524"/>
      <c r="L40" s="525"/>
      <c r="M40" s="306"/>
    </row>
    <row r="41" spans="2:13" ht="7.05" customHeight="1" thickBot="1">
      <c r="B41" s="306"/>
      <c r="C41" s="313"/>
      <c r="D41" s="314"/>
      <c r="E41" s="315"/>
      <c r="F41" s="316"/>
      <c r="G41" s="316"/>
      <c r="H41" s="314"/>
      <c r="I41" s="314"/>
      <c r="J41" s="381"/>
      <c r="K41" s="381"/>
      <c r="L41" s="316"/>
      <c r="M41" s="306"/>
    </row>
    <row r="42" spans="2:13" ht="14.4" thickBot="1">
      <c r="B42" s="306"/>
      <c r="C42" s="313" t="s">
        <v>16</v>
      </c>
      <c r="D42" s="314"/>
      <c r="E42" s="535"/>
      <c r="F42" s="536"/>
      <c r="G42" s="537"/>
      <c r="H42" s="315"/>
      <c r="I42" s="321" t="s">
        <v>17</v>
      </c>
      <c r="J42" s="535"/>
      <c r="K42" s="536"/>
      <c r="L42" s="537"/>
      <c r="M42" s="306"/>
    </row>
    <row r="43" spans="2:13" ht="7.05" customHeight="1" thickBot="1">
      <c r="B43" s="306"/>
      <c r="C43" s="313"/>
      <c r="D43" s="314"/>
      <c r="E43" s="314"/>
      <c r="F43" s="314"/>
      <c r="G43" s="314"/>
      <c r="H43" s="314"/>
      <c r="I43" s="314"/>
      <c r="J43" s="314"/>
      <c r="K43" s="314"/>
      <c r="L43" s="314"/>
      <c r="M43" s="306"/>
    </row>
    <row r="44" spans="2:13" ht="14.4" thickBot="1">
      <c r="B44" s="306"/>
      <c r="C44" s="313" t="s">
        <v>18</v>
      </c>
      <c r="D44" s="314"/>
      <c r="E44" s="539"/>
      <c r="F44" s="536"/>
      <c r="G44" s="536"/>
      <c r="H44" s="536"/>
      <c r="I44" s="536"/>
      <c r="J44" s="536"/>
      <c r="K44" s="536"/>
      <c r="L44" s="537"/>
      <c r="M44" s="306"/>
    </row>
    <row r="45" spans="2:13" ht="7.05" customHeight="1" thickBot="1">
      <c r="B45" s="306"/>
      <c r="C45" s="313"/>
      <c r="D45" s="314"/>
      <c r="E45" s="314"/>
      <c r="F45" s="315"/>
      <c r="G45" s="315"/>
      <c r="H45" s="315"/>
      <c r="I45" s="316"/>
      <c r="J45" s="316"/>
      <c r="K45" s="316"/>
      <c r="L45" s="316"/>
      <c r="M45" s="306"/>
    </row>
    <row r="46" spans="2:13" ht="14.4" thickBot="1">
      <c r="B46" s="306"/>
      <c r="C46" s="313" t="s">
        <v>9</v>
      </c>
      <c r="D46" s="314"/>
      <c r="E46" s="535"/>
      <c r="F46" s="536"/>
      <c r="G46" s="536"/>
      <c r="H46" s="536"/>
      <c r="I46" s="536"/>
      <c r="J46" s="536"/>
      <c r="K46" s="536"/>
      <c r="L46" s="537"/>
      <c r="M46" s="306"/>
    </row>
    <row r="47" spans="2:13" ht="7.05" customHeight="1" thickBot="1">
      <c r="B47" s="306"/>
      <c r="C47" s="313"/>
      <c r="D47" s="314"/>
      <c r="E47" s="314"/>
      <c r="F47" s="315"/>
      <c r="G47" s="315"/>
      <c r="H47" s="315"/>
      <c r="I47" s="316"/>
      <c r="J47" s="316"/>
      <c r="K47" s="316"/>
      <c r="L47" s="316"/>
      <c r="M47" s="306"/>
    </row>
    <row r="48" spans="2:13" ht="14.4" thickBot="1">
      <c r="B48" s="306"/>
      <c r="C48" s="313" t="s">
        <v>11</v>
      </c>
      <c r="D48" s="314"/>
      <c r="E48" s="535"/>
      <c r="F48" s="536"/>
      <c r="G48" s="536"/>
      <c r="H48" s="536"/>
      <c r="I48" s="536"/>
      <c r="J48" s="536"/>
      <c r="K48" s="536"/>
      <c r="L48" s="537"/>
      <c r="M48" s="306"/>
    </row>
    <row r="49" spans="2:13" ht="7.05" customHeight="1" thickBot="1">
      <c r="B49" s="306"/>
      <c r="C49" s="313"/>
      <c r="D49" s="314"/>
      <c r="E49" s="316"/>
      <c r="F49" s="316"/>
      <c r="G49" s="316"/>
      <c r="H49" s="315"/>
      <c r="I49" s="315"/>
      <c r="J49" s="316"/>
      <c r="K49" s="316"/>
      <c r="L49" s="316"/>
      <c r="M49" s="306"/>
    </row>
    <row r="50" spans="2:13" ht="14.4" thickBot="1">
      <c r="B50" s="306"/>
      <c r="C50" s="313" t="s">
        <v>21</v>
      </c>
      <c r="D50" s="314"/>
      <c r="E50" s="535"/>
      <c r="F50" s="536"/>
      <c r="G50" s="537"/>
      <c r="H50" s="315"/>
      <c r="I50" s="313" t="s">
        <v>13</v>
      </c>
      <c r="J50" s="535"/>
      <c r="K50" s="536"/>
      <c r="L50" s="537"/>
      <c r="M50" s="306"/>
    </row>
    <row r="51" spans="2:13" ht="7.05" customHeight="1">
      <c r="B51" s="306"/>
      <c r="C51" s="306"/>
      <c r="D51" s="314"/>
      <c r="E51" s="315"/>
      <c r="F51" s="315"/>
      <c r="G51" s="315"/>
      <c r="H51" s="315"/>
      <c r="I51" s="315"/>
      <c r="J51" s="315"/>
      <c r="K51" s="315"/>
      <c r="L51" s="315"/>
      <c r="M51" s="306"/>
    </row>
    <row r="52" spans="2:13">
      <c r="C52" s="322" t="s">
        <v>22</v>
      </c>
      <c r="D52" s="323"/>
      <c r="E52" s="323"/>
      <c r="F52" s="323"/>
      <c r="G52" s="323"/>
      <c r="H52" s="323"/>
      <c r="I52" s="323"/>
      <c r="J52" s="323"/>
      <c r="K52" s="323"/>
      <c r="L52" s="323"/>
    </row>
    <row r="53" spans="2:13" ht="15" customHeight="1">
      <c r="B53" s="324"/>
      <c r="C53" s="527" t="s">
        <v>25</v>
      </c>
      <c r="D53" s="527"/>
      <c r="E53" s="527"/>
      <c r="F53" s="527"/>
      <c r="G53" s="527"/>
      <c r="H53" s="527"/>
      <c r="I53" s="527"/>
      <c r="J53" s="527"/>
      <c r="K53" s="527"/>
      <c r="L53" s="527"/>
      <c r="M53" s="324"/>
    </row>
    <row r="54" spans="2:13" s="378" customFormat="1" ht="22.5" customHeight="1">
      <c r="B54" s="348"/>
      <c r="C54" s="421" t="s">
        <v>8</v>
      </c>
      <c r="D54" s="376"/>
      <c r="E54" s="377"/>
      <c r="F54" s="377"/>
      <c r="G54" s="377"/>
      <c r="H54" s="377"/>
      <c r="I54" s="377"/>
      <c r="J54" s="377"/>
      <c r="K54" s="377"/>
      <c r="L54" s="377"/>
      <c r="M54" s="348"/>
    </row>
    <row r="55" spans="2:13" ht="7.05" customHeight="1" thickBot="1">
      <c r="B55" s="306"/>
      <c r="C55" s="313"/>
      <c r="D55" s="314"/>
      <c r="E55" s="314"/>
      <c r="F55" s="315"/>
      <c r="G55" s="315"/>
      <c r="H55" s="315"/>
      <c r="I55" s="315"/>
      <c r="J55" s="315"/>
      <c r="K55" s="315"/>
      <c r="L55" s="315"/>
      <c r="M55" s="306"/>
    </row>
    <row r="56" spans="2:13" ht="14.4" thickBot="1">
      <c r="B56" s="306"/>
      <c r="C56" s="313" t="s">
        <v>26</v>
      </c>
      <c r="D56" s="314"/>
      <c r="E56" s="314"/>
      <c r="F56" s="314"/>
      <c r="G56" s="543"/>
      <c r="H56" s="544"/>
      <c r="I56" s="544"/>
      <c r="J56" s="544"/>
      <c r="K56" s="544"/>
      <c r="L56" s="545"/>
      <c r="M56" s="306"/>
    </row>
    <row r="57" spans="2:13" ht="7.05" customHeight="1" thickBot="1">
      <c r="B57" s="306"/>
      <c r="C57" s="313"/>
      <c r="D57" s="314"/>
      <c r="E57" s="315"/>
      <c r="F57" s="315"/>
      <c r="G57" s="315"/>
      <c r="H57" s="315"/>
      <c r="I57" s="315"/>
      <c r="J57" s="316"/>
      <c r="K57" s="316"/>
      <c r="L57" s="316"/>
      <c r="M57" s="306"/>
    </row>
    <row r="58" spans="2:13" ht="14.4" thickBot="1">
      <c r="B58" s="306"/>
      <c r="C58" s="313" t="s">
        <v>27</v>
      </c>
      <c r="D58" s="314"/>
      <c r="E58" s="314"/>
      <c r="F58" s="314"/>
      <c r="G58" s="543"/>
      <c r="H58" s="544"/>
      <c r="I58" s="544"/>
      <c r="J58" s="544"/>
      <c r="K58" s="544"/>
      <c r="L58" s="545"/>
      <c r="M58" s="306"/>
    </row>
    <row r="59" spans="2:13" ht="7.05" customHeight="1" thickBot="1">
      <c r="B59" s="306"/>
      <c r="C59" s="313"/>
      <c r="D59" s="314"/>
      <c r="E59" s="315"/>
      <c r="F59" s="315"/>
      <c r="G59" s="315"/>
      <c r="H59" s="315"/>
      <c r="I59" s="315"/>
      <c r="J59" s="316"/>
      <c r="K59" s="316"/>
      <c r="L59" s="316"/>
      <c r="M59" s="306"/>
    </row>
    <row r="60" spans="2:13" ht="16.2" thickBot="1">
      <c r="B60" s="306"/>
      <c r="C60" s="313" t="s">
        <v>28</v>
      </c>
      <c r="D60" s="314"/>
      <c r="E60" s="314"/>
      <c r="F60" s="314"/>
      <c r="G60" s="543"/>
      <c r="H60" s="544"/>
      <c r="I60" s="544"/>
      <c r="J60" s="544"/>
      <c r="K60" s="544"/>
      <c r="L60" s="545"/>
      <c r="M60" s="306"/>
    </row>
    <row r="61" spans="2:13" ht="7.05" customHeight="1" thickBot="1">
      <c r="B61" s="306"/>
      <c r="C61" s="313"/>
      <c r="D61" s="314"/>
      <c r="E61" s="315"/>
      <c r="F61" s="315"/>
      <c r="G61" s="315"/>
      <c r="H61" s="315"/>
      <c r="I61" s="315"/>
      <c r="J61" s="315"/>
      <c r="K61" s="315"/>
      <c r="L61" s="315"/>
      <c r="M61" s="306"/>
    </row>
    <row r="62" spans="2:13" ht="14.4" thickBot="1">
      <c r="B62" s="306"/>
      <c r="C62" s="313" t="s">
        <v>29</v>
      </c>
      <c r="D62" s="314"/>
      <c r="E62" s="546"/>
      <c r="F62" s="547"/>
      <c r="G62" s="548"/>
      <c r="H62" s="315"/>
      <c r="I62" s="313" t="s">
        <v>30</v>
      </c>
      <c r="J62" s="535"/>
      <c r="K62" s="536"/>
      <c r="L62" s="537"/>
      <c r="M62" s="306"/>
    </row>
    <row r="63" spans="2:13" ht="7.05" customHeight="1" thickBot="1">
      <c r="B63" s="306"/>
      <c r="C63" s="313"/>
      <c r="D63" s="314"/>
      <c r="E63" s="316"/>
      <c r="F63" s="316"/>
      <c r="G63" s="316"/>
      <c r="H63" s="315"/>
      <c r="I63" s="315"/>
      <c r="J63" s="316"/>
      <c r="K63" s="316"/>
      <c r="L63" s="316"/>
      <c r="M63" s="306"/>
    </row>
    <row r="64" spans="2:13" ht="16.2" thickBot="1">
      <c r="B64" s="306"/>
      <c r="C64" s="329" t="s">
        <v>31</v>
      </c>
      <c r="D64" s="314"/>
      <c r="E64" s="314"/>
      <c r="F64" s="314"/>
      <c r="G64" s="406"/>
      <c r="H64" s="314"/>
      <c r="I64" s="383" t="s">
        <v>32</v>
      </c>
      <c r="J64" s="523"/>
      <c r="K64" s="524"/>
      <c r="L64" s="525"/>
      <c r="M64" s="306"/>
    </row>
    <row r="65" spans="2:13" ht="7.05" customHeight="1" thickBot="1">
      <c r="B65" s="306"/>
      <c r="C65" s="313"/>
      <c r="D65" s="314"/>
      <c r="E65" s="315"/>
      <c r="F65" s="315"/>
      <c r="G65" s="315"/>
      <c r="H65" s="315"/>
      <c r="I65" s="315"/>
      <c r="J65" s="316"/>
      <c r="K65" s="316"/>
      <c r="L65" s="316"/>
      <c r="M65" s="306"/>
    </row>
    <row r="66" spans="2:13" ht="14.4" thickBot="1">
      <c r="B66" s="306"/>
      <c r="C66" s="313" t="s">
        <v>33</v>
      </c>
      <c r="D66" s="314"/>
      <c r="E66" s="314"/>
      <c r="F66" s="314"/>
      <c r="G66" s="540" t="s">
        <v>37</v>
      </c>
      <c r="H66" s="541"/>
      <c r="I66" s="541"/>
      <c r="J66" s="541"/>
      <c r="K66" s="541"/>
      <c r="L66" s="542"/>
      <c r="M66" s="306"/>
    </row>
    <row r="67" spans="2:13" ht="7.05" customHeight="1" thickBot="1">
      <c r="B67" s="306"/>
      <c r="C67" s="313"/>
      <c r="D67" s="314"/>
      <c r="E67" s="315"/>
      <c r="F67" s="315"/>
      <c r="G67" s="315"/>
      <c r="H67" s="315"/>
      <c r="I67" s="315"/>
      <c r="J67" s="316"/>
      <c r="K67" s="316"/>
      <c r="L67" s="316"/>
      <c r="M67" s="306"/>
    </row>
    <row r="68" spans="2:13" ht="14.4" thickBot="1">
      <c r="B68" s="306"/>
      <c r="C68" s="313" t="s">
        <v>34</v>
      </c>
      <c r="D68" s="314"/>
      <c r="E68" s="314"/>
      <c r="F68" s="314"/>
      <c r="G68" s="314"/>
      <c r="H68" s="314"/>
      <c r="I68" s="379"/>
      <c r="J68" s="523"/>
      <c r="K68" s="524"/>
      <c r="L68" s="525"/>
      <c r="M68" s="306"/>
    </row>
    <row r="69" spans="2:13" ht="7.05" customHeight="1" thickBot="1">
      <c r="B69" s="306"/>
      <c r="C69" s="313"/>
      <c r="D69" s="314"/>
      <c r="E69" s="315"/>
      <c r="F69" s="315"/>
      <c r="G69" s="315"/>
      <c r="H69" s="315"/>
      <c r="I69" s="315"/>
      <c r="J69" s="316"/>
      <c r="K69" s="316"/>
      <c r="L69" s="316"/>
      <c r="M69" s="306"/>
    </row>
    <row r="70" spans="2:13" ht="14.4" thickBot="1">
      <c r="B70" s="306"/>
      <c r="C70" s="313" t="s">
        <v>35</v>
      </c>
      <c r="D70" s="314"/>
      <c r="E70" s="314"/>
      <c r="F70" s="314"/>
      <c r="G70" s="543"/>
      <c r="H70" s="544"/>
      <c r="I70" s="544"/>
      <c r="J70" s="544"/>
      <c r="K70" s="544"/>
      <c r="L70" s="545"/>
      <c r="M70" s="306"/>
    </row>
    <row r="71" spans="2:13" ht="7.05" customHeight="1" thickBot="1">
      <c r="B71" s="306"/>
      <c r="C71" s="313"/>
      <c r="D71" s="314"/>
      <c r="E71" s="315"/>
      <c r="F71" s="315"/>
      <c r="G71" s="315"/>
      <c r="H71" s="315"/>
      <c r="I71" s="315"/>
      <c r="J71" s="316"/>
      <c r="K71" s="316"/>
      <c r="L71" s="316"/>
      <c r="M71" s="306"/>
    </row>
    <row r="72" spans="2:13" ht="14.4" thickBot="1">
      <c r="B72" s="306"/>
      <c r="C72" s="313" t="s">
        <v>36</v>
      </c>
      <c r="D72" s="314"/>
      <c r="E72" s="314"/>
      <c r="F72" s="314"/>
      <c r="G72" s="540" t="s">
        <v>37</v>
      </c>
      <c r="H72" s="541"/>
      <c r="I72" s="541"/>
      <c r="J72" s="541"/>
      <c r="K72" s="541"/>
      <c r="L72" s="542"/>
      <c r="M72" s="306"/>
    </row>
    <row r="73" spans="2:13" ht="7.05" customHeight="1" thickBot="1">
      <c r="B73" s="306"/>
      <c r="C73" s="313"/>
      <c r="D73" s="314"/>
      <c r="E73" s="315"/>
      <c r="F73" s="315"/>
      <c r="G73" s="315"/>
      <c r="H73" s="315"/>
      <c r="I73" s="315"/>
      <c r="J73" s="316"/>
      <c r="K73" s="316"/>
      <c r="L73" s="316"/>
      <c r="M73" s="306"/>
    </row>
    <row r="74" spans="2:13" ht="14.4" thickBot="1">
      <c r="B74" s="306"/>
      <c r="C74" s="313" t="s">
        <v>38</v>
      </c>
      <c r="D74" s="314"/>
      <c r="E74" s="314"/>
      <c r="F74" s="314"/>
      <c r="G74" s="540" t="s">
        <v>37</v>
      </c>
      <c r="H74" s="541"/>
      <c r="I74" s="541"/>
      <c r="J74" s="541"/>
      <c r="K74" s="541"/>
      <c r="L74" s="542"/>
      <c r="M74" s="306"/>
    </row>
    <row r="75" spans="2:13" ht="7.05" customHeight="1" thickBot="1">
      <c r="B75" s="306"/>
      <c r="C75" s="313"/>
      <c r="D75" s="314"/>
      <c r="E75" s="315"/>
      <c r="F75" s="315"/>
      <c r="G75" s="315"/>
      <c r="H75" s="315"/>
      <c r="I75" s="315"/>
      <c r="J75" s="316"/>
      <c r="K75" s="316"/>
      <c r="L75" s="316"/>
      <c r="M75" s="306"/>
    </row>
    <row r="76" spans="2:13" ht="14.4" thickBot="1">
      <c r="B76" s="306"/>
      <c r="C76" s="313" t="s">
        <v>39</v>
      </c>
      <c r="D76" s="314"/>
      <c r="E76" s="314"/>
      <c r="F76" s="315"/>
      <c r="G76" s="528"/>
      <c r="H76" s="529"/>
      <c r="I76" s="530"/>
      <c r="J76" s="384" t="s">
        <v>40</v>
      </c>
      <c r="K76" s="318"/>
      <c r="L76" s="318"/>
      <c r="M76" s="306"/>
    </row>
    <row r="77" spans="2:13" ht="7.05" customHeight="1">
      <c r="B77" s="306"/>
      <c r="C77" s="313"/>
      <c r="D77" s="314"/>
      <c r="E77" s="315"/>
      <c r="F77" s="315"/>
      <c r="G77" s="315"/>
      <c r="H77" s="315"/>
      <c r="I77" s="315"/>
      <c r="J77" s="315"/>
      <c r="K77" s="315"/>
      <c r="L77" s="315"/>
      <c r="M77" s="306"/>
    </row>
    <row r="78" spans="2:13" ht="4.5" customHeight="1">
      <c r="B78" s="306"/>
      <c r="C78" s="326"/>
      <c r="D78" s="318"/>
      <c r="E78" s="318"/>
      <c r="F78" s="318"/>
      <c r="G78" s="318"/>
      <c r="H78" s="318"/>
      <c r="I78" s="318"/>
      <c r="J78" s="318"/>
      <c r="K78" s="318"/>
      <c r="L78" s="318"/>
      <c r="M78" s="306"/>
    </row>
    <row r="80" spans="2:13" ht="15" customHeight="1">
      <c r="B80" s="308"/>
      <c r="C80" s="527" t="s">
        <v>41</v>
      </c>
      <c r="D80" s="527"/>
      <c r="E80" s="527"/>
      <c r="F80" s="527"/>
      <c r="G80" s="527"/>
      <c r="H80" s="527"/>
      <c r="I80" s="527"/>
      <c r="J80" s="527"/>
      <c r="K80" s="527"/>
      <c r="L80" s="527"/>
      <c r="M80" s="308"/>
    </row>
    <row r="81" spans="2:13" ht="7.05" customHeight="1" thickBot="1">
      <c r="B81" s="306"/>
      <c r="C81" s="313"/>
      <c r="D81" s="315"/>
      <c r="E81" s="315"/>
      <c r="F81" s="315"/>
      <c r="G81" s="315"/>
      <c r="H81" s="315"/>
      <c r="I81" s="313"/>
      <c r="J81" s="315"/>
      <c r="K81" s="315"/>
      <c r="L81" s="315"/>
      <c r="M81" s="306"/>
    </row>
    <row r="82" spans="2:13" ht="14.25" customHeight="1" thickBot="1">
      <c r="B82" s="306"/>
      <c r="C82" s="526" t="s">
        <v>42</v>
      </c>
      <c r="D82" s="526"/>
      <c r="E82" s="526"/>
      <c r="F82" s="526"/>
      <c r="G82" s="526"/>
      <c r="H82" s="526"/>
      <c r="I82" s="526"/>
      <c r="J82" s="531" t="s">
        <v>37</v>
      </c>
      <c r="K82" s="532"/>
      <c r="L82" s="533"/>
      <c r="M82" s="306"/>
    </row>
    <row r="83" spans="2:13" ht="7.05" customHeight="1" thickBot="1">
      <c r="B83" s="306"/>
      <c r="C83" s="313"/>
      <c r="D83" s="314"/>
      <c r="E83" s="315"/>
      <c r="F83" s="315"/>
      <c r="G83" s="315"/>
      <c r="H83" s="314"/>
      <c r="I83" s="314"/>
      <c r="J83" s="314"/>
      <c r="K83" s="314"/>
      <c r="L83" s="315"/>
      <c r="M83" s="306"/>
    </row>
    <row r="84" spans="2:13" ht="14.4" thickBot="1">
      <c r="B84" s="306"/>
      <c r="C84" s="313" t="s">
        <v>43</v>
      </c>
      <c r="D84" s="314"/>
      <c r="E84" s="314"/>
      <c r="F84" s="314"/>
      <c r="G84" s="314"/>
      <c r="H84" s="314"/>
      <c r="I84" s="379"/>
      <c r="J84" s="523"/>
      <c r="K84" s="524"/>
      <c r="L84" s="525"/>
      <c r="M84" s="306"/>
    </row>
    <row r="85" spans="2:13" ht="7.05" customHeight="1">
      <c r="B85" s="306"/>
      <c r="C85" s="313"/>
      <c r="D85" s="314"/>
      <c r="E85" s="314"/>
      <c r="F85" s="315"/>
      <c r="G85" s="315"/>
      <c r="H85" s="315"/>
      <c r="I85" s="315"/>
      <c r="J85" s="316"/>
      <c r="K85" s="316"/>
      <c r="L85" s="316"/>
      <c r="M85" s="306"/>
    </row>
    <row r="86" spans="2:13" ht="20.25" customHeight="1" thickBot="1">
      <c r="B86" s="306"/>
      <c r="C86" s="526" t="s">
        <v>44</v>
      </c>
      <c r="D86" s="526"/>
      <c r="E86" s="526"/>
      <c r="F86" s="526"/>
      <c r="G86" s="526"/>
      <c r="H86" s="526"/>
      <c r="I86" s="526"/>
      <c r="J86" s="526"/>
      <c r="K86" s="526"/>
      <c r="L86" s="526"/>
      <c r="M86" s="306"/>
    </row>
    <row r="87" spans="2:13" ht="14.4" thickBot="1">
      <c r="B87" s="306"/>
      <c r="C87" s="313" t="s">
        <v>11</v>
      </c>
      <c r="D87" s="314"/>
      <c r="E87" s="535"/>
      <c r="F87" s="536"/>
      <c r="G87" s="536"/>
      <c r="H87" s="536"/>
      <c r="I87" s="536"/>
      <c r="J87" s="536"/>
      <c r="K87" s="536"/>
      <c r="L87" s="537"/>
      <c r="M87" s="306"/>
    </row>
    <row r="88" spans="2:13" ht="7.05" customHeight="1" thickBot="1">
      <c r="B88" s="306"/>
      <c r="C88" s="313"/>
      <c r="D88" s="314"/>
      <c r="E88" s="316"/>
      <c r="F88" s="316"/>
      <c r="G88" s="316"/>
      <c r="H88" s="315"/>
      <c r="I88" s="315"/>
      <c r="J88" s="316"/>
      <c r="K88" s="316"/>
      <c r="L88" s="316"/>
      <c r="M88" s="306"/>
    </row>
    <row r="89" spans="2:13" ht="14.4" thickBot="1">
      <c r="B89" s="306"/>
      <c r="C89" s="313" t="s">
        <v>45</v>
      </c>
      <c r="D89" s="314"/>
      <c r="E89" s="535"/>
      <c r="F89" s="536"/>
      <c r="G89" s="537"/>
      <c r="H89" s="315"/>
      <c r="I89" s="313" t="s">
        <v>46</v>
      </c>
      <c r="J89" s="535"/>
      <c r="K89" s="536"/>
      <c r="L89" s="537"/>
      <c r="M89" s="306"/>
    </row>
    <row r="90" spans="2:13" ht="7.05" customHeight="1">
      <c r="B90" s="306"/>
      <c r="C90" s="306"/>
      <c r="D90" s="314"/>
      <c r="E90" s="315"/>
      <c r="F90" s="315"/>
      <c r="G90" s="315"/>
      <c r="H90" s="315"/>
      <c r="I90" s="315"/>
      <c r="J90" s="315"/>
      <c r="K90" s="315"/>
      <c r="L90" s="315"/>
      <c r="M90" s="306"/>
    </row>
    <row r="91" spans="2:13">
      <c r="C91" s="322" t="s">
        <v>22</v>
      </c>
      <c r="D91" s="323"/>
      <c r="E91" s="323"/>
      <c r="F91" s="323"/>
      <c r="G91" s="323"/>
      <c r="H91" s="323"/>
      <c r="I91" s="323"/>
      <c r="J91" s="323"/>
      <c r="K91" s="323"/>
      <c r="L91" s="323"/>
    </row>
    <row r="92" spans="2:13" ht="15" customHeight="1">
      <c r="B92" s="308"/>
      <c r="C92" s="527" t="s">
        <v>47</v>
      </c>
      <c r="D92" s="538"/>
      <c r="E92" s="538"/>
      <c r="F92" s="538"/>
      <c r="G92" s="538"/>
      <c r="H92" s="538"/>
      <c r="I92" s="538"/>
      <c r="J92" s="538"/>
      <c r="K92" s="538"/>
      <c r="L92" s="538"/>
      <c r="M92" s="308"/>
    </row>
    <row r="93" spans="2:13" ht="6.75" customHeight="1">
      <c r="B93" s="306"/>
      <c r="C93" s="326"/>
      <c r="D93" s="318"/>
      <c r="E93" s="318"/>
      <c r="F93" s="318"/>
      <c r="G93" s="318"/>
      <c r="H93" s="318"/>
      <c r="I93" s="318"/>
      <c r="J93" s="318"/>
      <c r="K93" s="318"/>
      <c r="L93" s="318"/>
      <c r="M93" s="306"/>
    </row>
    <row r="94" spans="2:13" ht="64.5" customHeight="1">
      <c r="B94" s="306"/>
      <c r="C94" s="552" t="s">
        <v>48</v>
      </c>
      <c r="D94" s="553"/>
      <c r="E94" s="553"/>
      <c r="F94" s="553"/>
      <c r="G94" s="553"/>
      <c r="H94" s="553"/>
      <c r="I94" s="553"/>
      <c r="J94" s="553"/>
      <c r="K94" s="553"/>
      <c r="L94" s="553"/>
      <c r="M94" s="306"/>
    </row>
    <row r="95" spans="2:13" ht="41.25" customHeight="1">
      <c r="B95" s="306"/>
      <c r="C95" s="534" t="s">
        <v>49</v>
      </c>
      <c r="D95" s="534"/>
      <c r="E95" s="534"/>
      <c r="F95" s="534"/>
      <c r="G95" s="534"/>
      <c r="H95" s="534"/>
      <c r="I95" s="534"/>
      <c r="J95" s="534"/>
      <c r="K95" s="534"/>
      <c r="L95" s="534"/>
      <c r="M95" s="306"/>
    </row>
    <row r="96" spans="2:13" ht="55.5" customHeight="1" thickBot="1">
      <c r="B96" s="306"/>
      <c r="C96" s="534" t="s">
        <v>50</v>
      </c>
      <c r="D96" s="534"/>
      <c r="E96" s="534"/>
      <c r="F96" s="534"/>
      <c r="G96" s="534"/>
      <c r="H96" s="534"/>
      <c r="I96" s="534"/>
      <c r="J96" s="534"/>
      <c r="K96" s="534"/>
      <c r="L96" s="534"/>
      <c r="M96" s="306"/>
    </row>
    <row r="97" spans="2:13" ht="16.2" thickBot="1">
      <c r="B97" s="306"/>
      <c r="C97" s="312" t="s">
        <v>51</v>
      </c>
      <c r="D97" s="314"/>
      <c r="E97" s="314"/>
      <c r="F97" s="535"/>
      <c r="G97" s="536"/>
      <c r="H97" s="537"/>
      <c r="I97" s="314"/>
      <c r="J97" s="531" t="s">
        <v>37</v>
      </c>
      <c r="K97" s="532"/>
      <c r="L97" s="533"/>
      <c r="M97" s="306"/>
    </row>
    <row r="98" spans="2:13" ht="6.75" customHeight="1" thickBot="1">
      <c r="B98" s="306"/>
      <c r="C98" s="313"/>
      <c r="D98" s="314"/>
      <c r="E98" s="314"/>
      <c r="F98" s="314"/>
      <c r="G98" s="314"/>
      <c r="H98" s="314"/>
      <c r="I98" s="314"/>
      <c r="J98" s="314"/>
      <c r="K98" s="314"/>
      <c r="L98" s="314"/>
      <c r="M98" s="306"/>
    </row>
    <row r="99" spans="2:13" ht="14.4" thickBot="1">
      <c r="B99" s="306"/>
      <c r="C99" s="313" t="s">
        <v>52</v>
      </c>
      <c r="D99" s="314"/>
      <c r="E99" s="314"/>
      <c r="F99" s="528"/>
      <c r="G99" s="529"/>
      <c r="H99" s="530"/>
      <c r="I99" s="342" t="s">
        <v>53</v>
      </c>
      <c r="J99" s="318"/>
      <c r="K99" s="318"/>
      <c r="L99" s="318"/>
      <c r="M99" s="306"/>
    </row>
    <row r="100" spans="2:13" ht="6.75" customHeight="1">
      <c r="B100" s="306"/>
      <c r="C100" s="313"/>
      <c r="D100" s="314"/>
      <c r="E100" s="314"/>
      <c r="F100" s="314"/>
      <c r="G100" s="314"/>
      <c r="H100" s="314"/>
      <c r="I100" s="314"/>
      <c r="J100" s="314"/>
      <c r="K100" s="314"/>
      <c r="L100" s="314"/>
      <c r="M100" s="306"/>
    </row>
    <row r="101" spans="2:13">
      <c r="D101" s="323"/>
      <c r="E101" s="323"/>
      <c r="F101" s="323"/>
      <c r="G101" s="323"/>
      <c r="H101" s="323"/>
      <c r="I101" s="323"/>
      <c r="J101" s="323"/>
      <c r="K101" s="323"/>
      <c r="L101" s="323"/>
    </row>
    <row r="102" spans="2:13" s="343" customFormat="1" ht="20.25" customHeight="1">
      <c r="C102" s="551" t="s">
        <v>54</v>
      </c>
      <c r="D102" s="551"/>
      <c r="E102" s="551"/>
      <c r="F102" s="551"/>
      <c r="G102" s="551"/>
      <c r="H102" s="551"/>
      <c r="I102" s="551"/>
      <c r="J102" s="551"/>
      <c r="K102" s="551"/>
      <c r="L102" s="551"/>
      <c r="M102" s="551"/>
    </row>
    <row r="103" spans="2:13" s="385" customFormat="1">
      <c r="C103" s="550" t="s">
        <v>55</v>
      </c>
      <c r="D103" s="550"/>
      <c r="E103" s="550"/>
      <c r="F103" s="550"/>
      <c r="G103" s="550"/>
      <c r="H103" s="550"/>
      <c r="I103" s="550"/>
      <c r="J103" s="550"/>
      <c r="K103" s="550"/>
      <c r="L103" s="550"/>
    </row>
    <row r="104" spans="2:13" s="385" customFormat="1">
      <c r="C104" s="386"/>
      <c r="D104" s="386"/>
      <c r="E104" s="386"/>
      <c r="F104" s="386"/>
      <c r="G104" s="386"/>
      <c r="H104" s="386"/>
      <c r="I104" s="386"/>
      <c r="J104" s="387"/>
    </row>
    <row r="105" spans="2:13" ht="28.5" customHeight="1">
      <c r="C105" s="549" t="s">
        <v>56</v>
      </c>
      <c r="D105" s="549"/>
      <c r="E105" s="549"/>
      <c r="F105" s="549"/>
      <c r="G105" s="549"/>
      <c r="H105" s="549"/>
      <c r="I105" s="549"/>
      <c r="J105" s="549"/>
      <c r="K105" s="549"/>
      <c r="L105" s="549"/>
    </row>
    <row r="106" spans="2:13">
      <c r="D106" s="323"/>
      <c r="E106" s="323"/>
      <c r="F106" s="323"/>
      <c r="G106" s="323"/>
      <c r="H106" s="323"/>
      <c r="I106" s="323"/>
      <c r="J106" s="323"/>
      <c r="K106" s="323"/>
      <c r="L106" s="323"/>
    </row>
  </sheetData>
  <sheetProtection algorithmName="SHA-512" hashValue="MTa4ytLe/Vm0mVweVGG/pRx/zY6afhaP1IXgsLg3QEBpFhB1+WFnIsmlgEu11xPZH/QbmagEfYnxvADGCmu9ng==" saltValue="pZrVwxqlOjB7KdB7aBZhCw==" spinCount="100000" sheet="1" objects="1" scenarios="1" selectLockedCells="1"/>
  <mergeCells count="62">
    <mergeCell ref="F99:H99"/>
    <mergeCell ref="C105:L105"/>
    <mergeCell ref="C103:L103"/>
    <mergeCell ref="C102:M102"/>
    <mergeCell ref="E19:G19"/>
    <mergeCell ref="E27:L27"/>
    <mergeCell ref="E21:L21"/>
    <mergeCell ref="J33:L33"/>
    <mergeCell ref="E25:L25"/>
    <mergeCell ref="J31:L31"/>
    <mergeCell ref="C53:L53"/>
    <mergeCell ref="C94:L94"/>
    <mergeCell ref="J19:L19"/>
    <mergeCell ref="E42:G42"/>
    <mergeCell ref="J42:L42"/>
    <mergeCell ref="C38:L38"/>
    <mergeCell ref="E17:G17"/>
    <mergeCell ref="J17:L17"/>
    <mergeCell ref="E35:L35"/>
    <mergeCell ref="J29:L29"/>
    <mergeCell ref="E29:G29"/>
    <mergeCell ref="E31:G31"/>
    <mergeCell ref="E33:G33"/>
    <mergeCell ref="J23:L23"/>
    <mergeCell ref="C7:L7"/>
    <mergeCell ref="E9:L9"/>
    <mergeCell ref="J15:L15"/>
    <mergeCell ref="E15:G15"/>
    <mergeCell ref="E13:L13"/>
    <mergeCell ref="J11:L11"/>
    <mergeCell ref="G74:L74"/>
    <mergeCell ref="J64:L64"/>
    <mergeCell ref="J68:L68"/>
    <mergeCell ref="E50:G50"/>
    <mergeCell ref="J50:L50"/>
    <mergeCell ref="G60:L60"/>
    <mergeCell ref="G58:L58"/>
    <mergeCell ref="G56:L56"/>
    <mergeCell ref="E62:G62"/>
    <mergeCell ref="J62:L62"/>
    <mergeCell ref="G66:L66"/>
    <mergeCell ref="G70:L70"/>
    <mergeCell ref="G72:L72"/>
    <mergeCell ref="E44:L44"/>
    <mergeCell ref="E48:L48"/>
    <mergeCell ref="E46:L46"/>
    <mergeCell ref="E40:G40"/>
    <mergeCell ref="J40:L40"/>
    <mergeCell ref="C95:L95"/>
    <mergeCell ref="C96:L96"/>
    <mergeCell ref="F97:H97"/>
    <mergeCell ref="J97:L97"/>
    <mergeCell ref="E87:L87"/>
    <mergeCell ref="E89:G89"/>
    <mergeCell ref="J89:L89"/>
    <mergeCell ref="C92:L92"/>
    <mergeCell ref="J84:L84"/>
    <mergeCell ref="C86:L86"/>
    <mergeCell ref="C80:L80"/>
    <mergeCell ref="G76:I76"/>
    <mergeCell ref="C82:I82"/>
    <mergeCell ref="J82:L82"/>
  </mergeCells>
  <hyperlinks>
    <hyperlink ref="C102:L102" r:id="rId1" display="Faire parvenir ce formulaire en format Excel à : efficaciteenergetique@energir.com" xr:uid="{7A9FFAF0-6B50-4CF0-8DF2-61AECD95A0AA}"/>
  </hyperlinks>
  <pageMargins left="0.70866141732283472" right="0.70866141732283472" top="0.74803149606299213" bottom="0.74803149606299213" header="0.31496062992125984" footer="0.31496062992125984"/>
  <pageSetup scale="73" fitToHeight="0" orientation="portrait" r:id="rId2"/>
  <headerFooter>
    <oddFooter>&amp;LImpression le &amp;D&amp;C&amp;P de &amp;N&amp;R&amp;A</oddFooter>
  </headerFooter>
  <rowBreaks count="1" manualBreakCount="1">
    <brk id="78" max="13" man="1"/>
  </rowBreaks>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C2C6290A-AAA7-497C-B08C-587C290536DB}">
          <x14:formula1>
            <xm:f>'Y.Menus déroulants'!$B$3:$B$7</xm:f>
          </x14:formula1>
          <xm:sqref>J23:L23</xm:sqref>
        </x14:dataValidation>
        <x14:dataValidation type="list" allowBlank="1" showInputMessage="1" showErrorMessage="1" xr:uid="{87BF37AE-0B97-4D54-81BF-BEA7E6F1C542}">
          <x14:formula1>
            <xm:f>'Y.Menus déroulants'!$B$10:$B$19</xm:f>
          </x14:formula1>
          <xm:sqref>G66:L66</xm:sqref>
        </x14:dataValidation>
        <x14:dataValidation type="list" allowBlank="1" showInputMessage="1" showErrorMessage="1" xr:uid="{D3FEC023-2E46-4FCA-97EC-AEC83CC9CDD5}">
          <x14:formula1>
            <xm:f>'Y.Menus déroulants'!$B$22:$B$25</xm:f>
          </x14:formula1>
          <xm:sqref>G74:L74</xm:sqref>
        </x14:dataValidation>
        <x14:dataValidation type="list" allowBlank="1" showInputMessage="1" showErrorMessage="1" xr:uid="{84C317CD-B581-4F22-B74B-8605BF459308}">
          <x14:formula1>
            <xm:f>'Y.Menus déroulants'!$B$28:$B$30</xm:f>
          </x14:formula1>
          <xm:sqref>J82:L82 J97:L97</xm:sqref>
        </x14:dataValidation>
        <x14:dataValidation type="list" allowBlank="1" showInputMessage="1" showErrorMessage="1" xr:uid="{27C8371C-C65F-444B-824A-094532EE2B89}">
          <x14:formula1>
            <xm:f>'Y.Menus déroulants'!$B$33:$B$36</xm:f>
          </x14:formula1>
          <xm:sqref>G72:L72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14F4D-C125-464E-84D5-FE19107A08F6}">
  <sheetPr codeName="Feuil4">
    <tabColor rgb="FF7BA6DE"/>
    <pageSetUpPr fitToPage="1"/>
  </sheetPr>
  <dimension ref="B2:Q187"/>
  <sheetViews>
    <sheetView showGridLines="0" view="pageBreakPreview" zoomScale="115" zoomScaleNormal="100" zoomScaleSheetLayoutView="115" workbookViewId="0">
      <selection activeCell="H7" sqref="H7:I7"/>
    </sheetView>
  </sheetViews>
  <sheetFormatPr baseColWidth="10" defaultColWidth="11" defaultRowHeight="13.8"/>
  <cols>
    <col min="1" max="2" width="2.5" customWidth="1"/>
    <col min="3" max="3" width="10" customWidth="1"/>
    <col min="4" max="4" width="13.296875" customWidth="1"/>
    <col min="5" max="6" width="18.19921875" customWidth="1"/>
    <col min="7" max="7" width="2.5" customWidth="1"/>
    <col min="8" max="9" width="18.19921875" customWidth="1"/>
    <col min="10" max="10" width="23.69921875" customWidth="1"/>
    <col min="11" max="11" width="2.5" customWidth="1"/>
    <col min="12" max="12" width="3.296875" customWidth="1"/>
    <col min="15" max="15" width="12" bestFit="1" customWidth="1"/>
  </cols>
  <sheetData>
    <row r="2" spans="2:15" ht="24.6">
      <c r="B2" s="298" t="s">
        <v>57</v>
      </c>
      <c r="D2" s="299"/>
      <c r="E2" s="299"/>
      <c r="F2" s="299"/>
      <c r="G2" s="299"/>
      <c r="H2" s="299"/>
      <c r="I2" s="299"/>
      <c r="J2" s="299"/>
      <c r="K2" s="299"/>
      <c r="L2" s="299"/>
      <c r="M2" s="299"/>
      <c r="N2" s="299"/>
      <c r="O2" s="299"/>
    </row>
    <row r="3" spans="2:15" ht="17.399999999999999">
      <c r="B3" s="300" t="s">
        <v>1</v>
      </c>
      <c r="E3" s="302"/>
      <c r="F3" s="302"/>
      <c r="G3" s="302"/>
      <c r="H3" s="302"/>
      <c r="I3" s="302"/>
    </row>
    <row r="4" spans="2:15" ht="25.5" customHeight="1">
      <c r="B4" s="303"/>
      <c r="C4" s="304"/>
      <c r="E4" s="302"/>
      <c r="F4" s="302"/>
      <c r="G4" s="302"/>
      <c r="H4" s="302"/>
      <c r="I4" s="302"/>
    </row>
    <row r="5" spans="2:15" ht="16.5" customHeight="1">
      <c r="C5" s="304"/>
      <c r="E5" s="410"/>
      <c r="F5" s="302"/>
      <c r="G5" s="302"/>
      <c r="H5" s="302"/>
      <c r="I5" s="302"/>
      <c r="K5" s="305" t="s">
        <v>5</v>
      </c>
    </row>
    <row r="6" spans="2:15" ht="5.25" customHeight="1" thickBot="1">
      <c r="B6" s="306"/>
      <c r="C6" s="306"/>
      <c r="D6" s="306"/>
      <c r="E6" s="306"/>
      <c r="F6" s="306"/>
      <c r="G6" s="306"/>
      <c r="H6" s="306"/>
      <c r="I6" s="306"/>
      <c r="J6" s="306"/>
      <c r="K6" s="306"/>
    </row>
    <row r="7" spans="2:15" s="346" customFormat="1" ht="14.4" thickBot="1">
      <c r="B7" s="347"/>
      <c r="C7" s="348" t="str">
        <f>("* Numéro de projet fournie par Énergir ("&amp;H7&amp;") : ")</f>
        <v xml:space="preserve">* Numéro de projet fournie par Énergir (PE235-XXXX) : </v>
      </c>
      <c r="D7" s="347"/>
      <c r="E7" s="347"/>
      <c r="F7" s="347"/>
      <c r="G7" s="347"/>
      <c r="H7" s="635" t="s">
        <v>58</v>
      </c>
      <c r="I7" s="636"/>
      <c r="J7" s="347"/>
      <c r="K7" s="347"/>
    </row>
    <row r="8" spans="2:15" ht="5.25" customHeight="1">
      <c r="B8" s="306"/>
      <c r="C8" s="306"/>
      <c r="D8" s="306"/>
      <c r="E8" s="306"/>
      <c r="F8" s="306"/>
      <c r="G8" s="306"/>
      <c r="H8" s="306"/>
      <c r="I8" s="306"/>
      <c r="J8" s="306"/>
      <c r="K8" s="306"/>
    </row>
    <row r="9" spans="2:15">
      <c r="K9" s="307" t="str">
        <f>'1.Declaration of interest'!M6</f>
        <v>Révision 2021-11</v>
      </c>
    </row>
    <row r="10" spans="2:15" ht="15" customHeight="1">
      <c r="B10" s="308"/>
      <c r="C10" s="527" t="s">
        <v>496</v>
      </c>
      <c r="D10" s="538"/>
      <c r="E10" s="538"/>
      <c r="F10" s="538"/>
      <c r="G10" s="538"/>
      <c r="H10" s="538"/>
      <c r="I10" s="538"/>
      <c r="J10" s="538"/>
      <c r="K10" s="308"/>
    </row>
    <row r="11" spans="2:15" s="309" customFormat="1" ht="6.75" customHeight="1" thickBot="1">
      <c r="B11" s="310"/>
      <c r="C11" s="311"/>
      <c r="D11" s="312"/>
      <c r="E11" s="312"/>
      <c r="F11" s="312"/>
      <c r="G11" s="312"/>
      <c r="H11" s="312"/>
      <c r="I11" s="312"/>
      <c r="J11" s="312"/>
      <c r="K11" s="310"/>
    </row>
    <row r="12" spans="2:15" ht="14.4" thickBot="1">
      <c r="B12" s="306"/>
      <c r="C12" s="312" t="s">
        <v>59</v>
      </c>
      <c r="D12" s="312"/>
      <c r="E12" s="637"/>
      <c r="F12" s="638"/>
      <c r="G12" s="638"/>
      <c r="H12" s="639"/>
      <c r="I12" s="414" t="s">
        <v>60</v>
      </c>
      <c r="J12" s="441"/>
      <c r="K12" s="306"/>
    </row>
    <row r="13" spans="2:15" ht="7.05" customHeight="1">
      <c r="B13" s="306"/>
      <c r="C13" s="313"/>
      <c r="D13" s="314"/>
      <c r="E13" s="315"/>
      <c r="F13" s="315"/>
      <c r="G13" s="315"/>
      <c r="H13" s="316"/>
      <c r="I13" s="315"/>
      <c r="J13" s="315"/>
      <c r="K13" s="306"/>
    </row>
    <row r="14" spans="2:15">
      <c r="B14" s="306"/>
      <c r="C14" s="317" t="s">
        <v>61</v>
      </c>
      <c r="D14" s="318"/>
      <c r="E14" s="318"/>
      <c r="F14" s="318"/>
      <c r="G14" s="318"/>
      <c r="H14" s="318"/>
      <c r="I14" s="318"/>
      <c r="J14" s="318"/>
      <c r="K14" s="306"/>
    </row>
    <row r="15" spans="2:15" ht="7.05" customHeight="1">
      <c r="B15" s="306"/>
      <c r="C15" s="313"/>
      <c r="D15" s="314"/>
      <c r="E15" s="315"/>
      <c r="F15" s="315"/>
      <c r="G15" s="315"/>
      <c r="H15" s="315"/>
      <c r="I15" s="315"/>
      <c r="J15" s="315"/>
      <c r="K15" s="306"/>
    </row>
    <row r="16" spans="2:15" s="309" customFormat="1" ht="12.75" customHeight="1">
      <c r="B16" s="310"/>
      <c r="C16" s="311" t="s">
        <v>62</v>
      </c>
      <c r="D16" s="312"/>
      <c r="E16" s="312"/>
      <c r="F16" s="312"/>
      <c r="G16" s="312"/>
      <c r="H16" s="312"/>
      <c r="I16" s="312"/>
      <c r="J16" s="312"/>
      <c r="K16" s="310"/>
    </row>
    <row r="17" spans="2:11" s="309" customFormat="1" ht="17.25" customHeight="1">
      <c r="B17" s="310"/>
      <c r="C17" s="408" t="s">
        <v>63</v>
      </c>
      <c r="D17" s="312"/>
      <c r="E17" s="312"/>
      <c r="F17" s="312"/>
      <c r="G17" s="312"/>
      <c r="H17" s="312"/>
      <c r="I17" s="312"/>
      <c r="J17" s="312"/>
      <c r="K17" s="310"/>
    </row>
    <row r="18" spans="2:11" ht="6.75" customHeight="1">
      <c r="B18" s="306"/>
      <c r="C18" s="306"/>
      <c r="D18" s="314"/>
      <c r="E18" s="315"/>
      <c r="F18" s="315"/>
      <c r="G18" s="315"/>
      <c r="H18" s="315"/>
      <c r="I18" s="320"/>
      <c r="J18" s="320"/>
      <c r="K18" s="306"/>
    </row>
    <row r="19" spans="2:11">
      <c r="B19" s="306"/>
      <c r="C19" s="407" t="s">
        <v>64</v>
      </c>
      <c r="D19" s="314"/>
      <c r="E19" s="640" t="str">
        <f>IF('1.Declaration of interest'!E40=0,"",'1.Declaration of interest'!E40)</f>
        <v/>
      </c>
      <c r="F19" s="640"/>
      <c r="G19" s="640"/>
      <c r="H19" s="414" t="s">
        <v>65</v>
      </c>
      <c r="I19" s="640" t="str">
        <f>IF('1.Declaration of interest'!J40=0,"",'1.Declaration of interest'!J40)</f>
        <v/>
      </c>
      <c r="J19" s="640"/>
      <c r="K19" s="306"/>
    </row>
    <row r="20" spans="2:11" ht="7.05" customHeight="1">
      <c r="B20" s="306"/>
      <c r="C20" s="407"/>
      <c r="D20" s="314"/>
      <c r="E20" s="392"/>
      <c r="F20" s="392"/>
      <c r="G20" s="392"/>
      <c r="H20" s="414"/>
      <c r="I20" s="392"/>
      <c r="J20" s="392"/>
      <c r="K20" s="306"/>
    </row>
    <row r="21" spans="2:11">
      <c r="B21" s="306"/>
      <c r="C21" s="407" t="s">
        <v>66</v>
      </c>
      <c r="D21" s="314"/>
      <c r="E21" s="640" t="str">
        <f>IF('1.Declaration of interest'!E42=0,"",'1.Declaration of interest'!E42)</f>
        <v/>
      </c>
      <c r="F21" s="640"/>
      <c r="G21" s="640"/>
      <c r="H21" s="414" t="s">
        <v>17</v>
      </c>
      <c r="I21" s="640" t="str">
        <f>IF('1.Declaration of interest'!J42=0,"",'1.Declaration of interest'!J42)</f>
        <v/>
      </c>
      <c r="J21" s="640"/>
      <c r="K21" s="306"/>
    </row>
    <row r="22" spans="2:11" ht="7.05" customHeight="1">
      <c r="B22" s="306"/>
      <c r="C22" s="407"/>
      <c r="D22" s="314"/>
      <c r="E22" s="392"/>
      <c r="F22" s="392"/>
      <c r="G22" s="392"/>
      <c r="H22" s="321"/>
      <c r="I22" s="392"/>
      <c r="J22" s="392"/>
      <c r="K22" s="306"/>
    </row>
    <row r="23" spans="2:11">
      <c r="B23" s="306"/>
      <c r="C23" s="407" t="s">
        <v>67</v>
      </c>
      <c r="D23" s="314"/>
      <c r="E23" s="640" t="str">
        <f>IF('1.Declaration of interest'!E44=0,"",'1.Declaration of interest'!E44)</f>
        <v/>
      </c>
      <c r="F23" s="640"/>
      <c r="G23" s="640"/>
      <c r="H23" s="640"/>
      <c r="I23" s="640"/>
      <c r="J23" s="640"/>
      <c r="K23" s="306"/>
    </row>
    <row r="24" spans="2:11" ht="7.05" customHeight="1">
      <c r="B24" s="306"/>
      <c r="C24" s="407"/>
      <c r="D24" s="314"/>
      <c r="E24" s="392"/>
      <c r="F24" s="392"/>
      <c r="G24" s="392"/>
      <c r="H24" s="392"/>
      <c r="I24" s="392"/>
      <c r="J24" s="392"/>
      <c r="K24" s="306"/>
    </row>
    <row r="25" spans="2:11">
      <c r="B25" s="306"/>
      <c r="C25" s="407" t="s">
        <v>68</v>
      </c>
      <c r="D25" s="314"/>
      <c r="E25" s="640" t="str">
        <f>IF('1.Declaration of interest'!E46=0,"",'1.Declaration of interest'!E46)</f>
        <v/>
      </c>
      <c r="F25" s="640"/>
      <c r="G25" s="640"/>
      <c r="H25" s="640"/>
      <c r="I25" s="640"/>
      <c r="J25" s="640"/>
      <c r="K25" s="306"/>
    </row>
    <row r="26" spans="2:11" ht="7.05" customHeight="1">
      <c r="B26" s="306"/>
      <c r="C26" s="407"/>
      <c r="D26" s="314"/>
      <c r="E26" s="392"/>
      <c r="F26" s="392"/>
      <c r="G26" s="392"/>
      <c r="H26" s="392"/>
      <c r="I26" s="392"/>
      <c r="J26" s="392"/>
      <c r="K26" s="306"/>
    </row>
    <row r="27" spans="2:11">
      <c r="B27" s="306"/>
      <c r="C27" s="407" t="s">
        <v>69</v>
      </c>
      <c r="D27" s="314"/>
      <c r="E27" s="640" t="str">
        <f>IF('1.Declaration of interest'!E48=0,"",'1.Declaration of interest'!E48)</f>
        <v/>
      </c>
      <c r="F27" s="640"/>
      <c r="G27" s="640"/>
      <c r="H27" s="640"/>
      <c r="I27" s="640"/>
      <c r="J27" s="640"/>
      <c r="K27" s="306"/>
    </row>
    <row r="28" spans="2:11" ht="7.05" customHeight="1">
      <c r="B28" s="306"/>
      <c r="C28" s="407"/>
      <c r="D28" s="314"/>
      <c r="E28" s="392"/>
      <c r="F28" s="392"/>
      <c r="G28" s="392"/>
      <c r="H28" s="392"/>
      <c r="I28" s="392"/>
      <c r="J28" s="392"/>
      <c r="K28" s="306"/>
    </row>
    <row r="29" spans="2:11">
      <c r="B29" s="306"/>
      <c r="C29" s="407" t="s">
        <v>70</v>
      </c>
      <c r="D29" s="314"/>
      <c r="E29" s="640" t="str">
        <f>IF('1.Declaration of interest'!E50=0,"",'1.Declaration of interest'!E50)</f>
        <v/>
      </c>
      <c r="F29" s="640"/>
      <c r="G29" s="640"/>
      <c r="H29" s="414" t="s">
        <v>71</v>
      </c>
      <c r="I29" s="640" t="str">
        <f>IF('1.Declaration of interest'!J50=0,"",'1.Declaration of interest'!J50)</f>
        <v/>
      </c>
      <c r="J29" s="640"/>
      <c r="K29" s="306"/>
    </row>
    <row r="30" spans="2:11" ht="6.75" customHeight="1">
      <c r="B30" s="306"/>
      <c r="C30" s="306"/>
      <c r="D30" s="314"/>
      <c r="E30" s="315"/>
      <c r="F30" s="315"/>
      <c r="G30" s="315"/>
      <c r="H30" s="315"/>
      <c r="I30" s="315"/>
      <c r="J30" s="315"/>
      <c r="K30" s="306"/>
    </row>
    <row r="31" spans="2:11">
      <c r="C31" s="322" t="s">
        <v>22</v>
      </c>
      <c r="D31" s="323"/>
      <c r="E31" s="323"/>
      <c r="F31" s="323"/>
      <c r="G31" s="323"/>
      <c r="H31" s="323"/>
      <c r="I31" s="323"/>
      <c r="J31" s="323"/>
    </row>
    <row r="32" spans="2:11" ht="15" customHeight="1">
      <c r="B32" s="324"/>
      <c r="C32" s="527" t="s">
        <v>72</v>
      </c>
      <c r="D32" s="527"/>
      <c r="E32" s="527"/>
      <c r="F32" s="527"/>
      <c r="G32" s="527"/>
      <c r="H32" s="527"/>
      <c r="I32" s="527"/>
      <c r="J32" s="527"/>
      <c r="K32" s="324"/>
    </row>
    <row r="33" spans="2:11" ht="6" customHeight="1" thickBot="1">
      <c r="B33" s="306"/>
      <c r="C33" s="325"/>
      <c r="D33" s="314"/>
      <c r="E33" s="314"/>
      <c r="F33" s="314"/>
      <c r="G33" s="314"/>
      <c r="H33" s="314"/>
      <c r="I33" s="314"/>
      <c r="J33" s="314"/>
      <c r="K33" s="306"/>
    </row>
    <row r="34" spans="2:11" ht="14.4" thickBot="1">
      <c r="B34" s="306"/>
      <c r="C34" s="313" t="s">
        <v>73</v>
      </c>
      <c r="D34" s="314"/>
      <c r="E34" s="314"/>
      <c r="F34" s="641"/>
      <c r="G34" s="642"/>
      <c r="H34" s="642"/>
      <c r="I34" s="642"/>
      <c r="J34" s="643"/>
      <c r="K34" s="306"/>
    </row>
    <row r="35" spans="2:11" ht="6.75" customHeight="1" thickBot="1">
      <c r="B35" s="306"/>
      <c r="C35" s="313"/>
      <c r="D35" s="314"/>
      <c r="E35" s="314"/>
      <c r="F35" s="314"/>
      <c r="G35" s="314"/>
      <c r="H35" s="314"/>
      <c r="I35" s="314"/>
      <c r="J35" s="314"/>
      <c r="K35" s="306"/>
    </row>
    <row r="36" spans="2:11" ht="14.4" thickBot="1">
      <c r="B36" s="306"/>
      <c r="C36" s="313" t="s">
        <v>74</v>
      </c>
      <c r="D36" s="314"/>
      <c r="E36" s="314"/>
      <c r="F36" s="641"/>
      <c r="G36" s="642"/>
      <c r="H36" s="642"/>
      <c r="I36" s="642"/>
      <c r="J36" s="643"/>
      <c r="K36" s="306"/>
    </row>
    <row r="37" spans="2:11" ht="6.75" customHeight="1">
      <c r="B37" s="306"/>
      <c r="C37" s="326"/>
      <c r="D37" s="318"/>
      <c r="E37" s="318"/>
      <c r="F37" s="318"/>
      <c r="G37" s="318"/>
      <c r="H37" s="318"/>
      <c r="I37" s="318"/>
      <c r="J37" s="318"/>
      <c r="K37" s="306"/>
    </row>
    <row r="38" spans="2:11" ht="15" customHeight="1">
      <c r="B38" s="306"/>
      <c r="C38" s="526" t="s">
        <v>75</v>
      </c>
      <c r="D38" s="617"/>
      <c r="E38" s="617"/>
      <c r="F38" s="617"/>
      <c r="G38" s="617"/>
      <c r="H38" s="617"/>
      <c r="I38" s="617"/>
      <c r="J38" s="617"/>
      <c r="K38" s="306"/>
    </row>
    <row r="39" spans="2:11" ht="6.75" customHeight="1">
      <c r="B39" s="306"/>
      <c r="C39" s="326"/>
      <c r="D39" s="318"/>
      <c r="E39" s="318"/>
      <c r="F39" s="318"/>
      <c r="G39" s="318"/>
      <c r="H39" s="318"/>
      <c r="I39" s="318"/>
      <c r="J39" s="318"/>
      <c r="K39" s="306"/>
    </row>
    <row r="40" spans="2:11" s="309" customFormat="1" ht="29.25" customHeight="1" thickBot="1">
      <c r="B40" s="306"/>
      <c r="C40" s="618" t="s">
        <v>76</v>
      </c>
      <c r="D40" s="618"/>
      <c r="E40" s="618"/>
      <c r="F40" s="618"/>
      <c r="G40" s="618"/>
      <c r="H40" s="618"/>
      <c r="I40" s="619" t="s">
        <v>77</v>
      </c>
      <c r="J40" s="620"/>
      <c r="K40" s="310"/>
    </row>
    <row r="41" spans="2:11">
      <c r="B41" s="306"/>
      <c r="C41" s="621"/>
      <c r="D41" s="622"/>
      <c r="E41" s="622"/>
      <c r="F41" s="622"/>
      <c r="G41" s="622"/>
      <c r="H41" s="622"/>
      <c r="I41" s="623"/>
      <c r="J41" s="624"/>
      <c r="K41" s="306"/>
    </row>
    <row r="42" spans="2:11">
      <c r="B42" s="306"/>
      <c r="C42" s="625"/>
      <c r="D42" s="626"/>
      <c r="E42" s="626"/>
      <c r="F42" s="626"/>
      <c r="G42" s="626"/>
      <c r="H42" s="626"/>
      <c r="I42" s="627"/>
      <c r="J42" s="628"/>
      <c r="K42" s="306"/>
    </row>
    <row r="43" spans="2:11">
      <c r="B43" s="306"/>
      <c r="C43" s="625"/>
      <c r="D43" s="626"/>
      <c r="E43" s="626"/>
      <c r="F43" s="626"/>
      <c r="G43" s="626"/>
      <c r="H43" s="626"/>
      <c r="I43" s="627"/>
      <c r="J43" s="628"/>
      <c r="K43" s="306"/>
    </row>
    <row r="44" spans="2:11" ht="14.4" thickBot="1">
      <c r="B44" s="306"/>
      <c r="C44" s="631"/>
      <c r="D44" s="632"/>
      <c r="E44" s="632"/>
      <c r="F44" s="632"/>
      <c r="G44" s="632"/>
      <c r="H44" s="632"/>
      <c r="I44" s="633"/>
      <c r="J44" s="634"/>
      <c r="K44" s="306"/>
    </row>
    <row r="45" spans="2:11" ht="7.5" customHeight="1">
      <c r="B45" s="306"/>
      <c r="C45" s="313"/>
      <c r="D45" s="314"/>
      <c r="E45" s="314"/>
      <c r="F45" s="314"/>
      <c r="G45" s="314"/>
      <c r="H45" s="314"/>
      <c r="I45" s="314"/>
      <c r="J45" s="314"/>
      <c r="K45" s="306"/>
    </row>
    <row r="46" spans="2:11" ht="7.5" customHeight="1" thickBot="1">
      <c r="B46" s="306"/>
      <c r="C46" s="313"/>
      <c r="D46" s="314"/>
      <c r="E46" s="314"/>
      <c r="F46" s="314"/>
      <c r="G46" s="314"/>
      <c r="H46" s="314"/>
      <c r="I46" s="314"/>
      <c r="J46" s="314"/>
      <c r="K46" s="306"/>
    </row>
    <row r="47" spans="2:11" ht="14.4" thickBot="1">
      <c r="B47" s="306"/>
      <c r="C47" s="313" t="s">
        <v>78</v>
      </c>
      <c r="D47" s="314"/>
      <c r="E47" s="318"/>
      <c r="F47" s="318"/>
      <c r="G47" s="314"/>
      <c r="H47" s="442"/>
      <c r="I47" s="393" t="s">
        <v>40</v>
      </c>
      <c r="J47" s="306"/>
      <c r="K47" s="306"/>
    </row>
    <row r="48" spans="2:11" ht="7.5" customHeight="1" thickBot="1">
      <c r="B48" s="306"/>
      <c r="C48" s="313"/>
      <c r="D48" s="314"/>
      <c r="E48" s="318"/>
      <c r="F48" s="318"/>
      <c r="G48" s="314"/>
      <c r="H48" s="314"/>
      <c r="I48" s="314"/>
      <c r="J48" s="314"/>
      <c r="K48" s="306"/>
    </row>
    <row r="49" spans="2:17" ht="14.4" thickBot="1">
      <c r="B49" s="306"/>
      <c r="C49" s="313" t="s">
        <v>79</v>
      </c>
      <c r="D49" s="314"/>
      <c r="E49" s="318"/>
      <c r="F49" s="318"/>
      <c r="G49" s="314"/>
      <c r="H49" s="442"/>
      <c r="I49" s="393" t="s">
        <v>40</v>
      </c>
      <c r="J49" s="306"/>
      <c r="K49" s="306"/>
      <c r="Q49" s="327"/>
    </row>
    <row r="50" spans="2:17" ht="7.5" customHeight="1" thickBot="1">
      <c r="B50" s="306"/>
      <c r="C50" s="313"/>
      <c r="D50" s="314"/>
      <c r="E50" s="314"/>
      <c r="F50" s="314"/>
      <c r="G50" s="314"/>
      <c r="H50" s="314"/>
      <c r="I50" s="314"/>
      <c r="J50" s="314"/>
      <c r="K50" s="306"/>
    </row>
    <row r="51" spans="2:17" ht="14.4" thickBot="1">
      <c r="B51" s="306"/>
      <c r="C51" s="313" t="s">
        <v>80</v>
      </c>
      <c r="D51" s="314"/>
      <c r="E51" s="314"/>
      <c r="F51" s="318"/>
      <c r="G51" s="318"/>
      <c r="H51" s="450"/>
      <c r="I51" s="318"/>
      <c r="J51" s="318"/>
      <c r="K51" s="306"/>
    </row>
    <row r="52" spans="2:17" ht="6.75" customHeight="1">
      <c r="B52" s="306"/>
      <c r="C52" s="326"/>
      <c r="D52" s="318"/>
      <c r="E52" s="318"/>
      <c r="F52" s="318"/>
      <c r="G52" s="318"/>
      <c r="H52" s="318"/>
      <c r="I52" s="318"/>
      <c r="J52" s="318"/>
      <c r="K52" s="306"/>
    </row>
    <row r="53" spans="2:17" ht="6.75" customHeight="1" thickBot="1">
      <c r="B53" s="306"/>
      <c r="C53" s="313"/>
      <c r="D53" s="314"/>
      <c r="E53" s="314"/>
      <c r="F53" s="314"/>
      <c r="G53" s="314"/>
      <c r="H53" s="314"/>
      <c r="I53" s="314"/>
      <c r="J53" s="314"/>
      <c r="K53" s="306"/>
    </row>
    <row r="54" spans="2:17" ht="15" customHeight="1" thickBot="1">
      <c r="B54" s="306"/>
      <c r="C54" s="312" t="s">
        <v>81</v>
      </c>
      <c r="D54" s="420"/>
      <c r="E54" s="420"/>
      <c r="F54" s="314"/>
      <c r="G54" s="314"/>
      <c r="H54" s="312" t="s">
        <v>82</v>
      </c>
      <c r="I54" s="443"/>
      <c r="J54" s="417" t="s">
        <v>83</v>
      </c>
      <c r="K54" s="306"/>
    </row>
    <row r="55" spans="2:17" ht="6.75" customHeight="1" thickBot="1">
      <c r="B55" s="306"/>
      <c r="C55" s="313"/>
      <c r="D55" s="314"/>
      <c r="E55" s="314"/>
      <c r="F55" s="314"/>
      <c r="G55" s="314"/>
      <c r="H55" s="312"/>
      <c r="I55" s="314"/>
      <c r="J55" s="328"/>
      <c r="K55" s="306"/>
    </row>
    <row r="56" spans="2:17" ht="15" customHeight="1" thickBot="1">
      <c r="B56" s="306"/>
      <c r="C56" s="313"/>
      <c r="D56" s="314"/>
      <c r="E56" s="314"/>
      <c r="F56" s="314"/>
      <c r="G56" s="314"/>
      <c r="H56" s="312" t="s">
        <v>84</v>
      </c>
      <c r="I56" s="443"/>
      <c r="J56" s="417" t="s">
        <v>83</v>
      </c>
      <c r="K56" s="306"/>
    </row>
    <row r="57" spans="2:17" ht="6.75" customHeight="1" thickBot="1">
      <c r="B57" s="306"/>
      <c r="C57" s="313"/>
      <c r="D57" s="314"/>
      <c r="E57" s="314"/>
      <c r="F57" s="314"/>
      <c r="G57" s="314"/>
      <c r="H57" s="312"/>
      <c r="I57" s="314"/>
      <c r="J57" s="328"/>
      <c r="K57" s="306"/>
    </row>
    <row r="58" spans="2:17" ht="15" customHeight="1" thickBot="1">
      <c r="B58" s="306"/>
      <c r="C58" s="313"/>
      <c r="D58" s="314"/>
      <c r="E58" s="314"/>
      <c r="F58" s="314"/>
      <c r="G58" s="314"/>
      <c r="H58" s="312" t="s">
        <v>85</v>
      </c>
      <c r="I58" s="443"/>
      <c r="J58" s="417" t="s">
        <v>83</v>
      </c>
      <c r="K58" s="306"/>
    </row>
    <row r="59" spans="2:17" ht="6.75" customHeight="1" thickBot="1">
      <c r="B59" s="306"/>
      <c r="C59" s="313"/>
      <c r="D59" s="314"/>
      <c r="E59" s="314"/>
      <c r="F59" s="314"/>
      <c r="G59" s="314"/>
      <c r="H59" s="312"/>
      <c r="I59" s="314"/>
      <c r="J59" s="314"/>
      <c r="K59" s="306"/>
    </row>
    <row r="60" spans="2:17" ht="15" customHeight="1">
      <c r="B60" s="306"/>
      <c r="C60" s="313"/>
      <c r="D60" s="314"/>
      <c r="E60" s="314"/>
      <c r="F60" s="314"/>
      <c r="G60" s="314"/>
      <c r="H60" s="312" t="s">
        <v>86</v>
      </c>
      <c r="I60" s="433">
        <f>I58+I56+I54</f>
        <v>0</v>
      </c>
      <c r="J60" s="417" t="s">
        <v>87</v>
      </c>
      <c r="K60" s="306"/>
    </row>
    <row r="61" spans="2:17" ht="6.75" customHeight="1" thickBot="1">
      <c r="B61" s="306"/>
      <c r="C61" s="313"/>
      <c r="D61" s="314"/>
      <c r="E61" s="314"/>
      <c r="F61" s="314"/>
      <c r="G61" s="314"/>
      <c r="H61" s="318"/>
      <c r="I61" s="314"/>
      <c r="J61" s="314"/>
      <c r="K61" s="306"/>
    </row>
    <row r="62" spans="2:17" ht="14.4" thickBot="1">
      <c r="B62" s="306"/>
      <c r="C62" s="329" t="s">
        <v>88</v>
      </c>
      <c r="D62" s="314"/>
      <c r="E62" s="314"/>
      <c r="F62" s="312"/>
      <c r="G62" s="312"/>
      <c r="H62" s="318"/>
      <c r="I62" s="556"/>
      <c r="J62" s="629"/>
      <c r="K62" s="306"/>
    </row>
    <row r="63" spans="2:17" ht="6.75" customHeight="1">
      <c r="B63" s="306"/>
      <c r="C63" s="326"/>
      <c r="D63" s="318"/>
      <c r="E63" s="318"/>
      <c r="F63" s="318"/>
      <c r="G63" s="318"/>
      <c r="H63" s="318"/>
      <c r="I63" s="318"/>
      <c r="J63" s="318"/>
      <c r="K63" s="306"/>
    </row>
    <row r="64" spans="2:17" ht="6.75" customHeight="1">
      <c r="B64" s="306"/>
      <c r="C64" s="313"/>
      <c r="D64" s="314"/>
      <c r="E64" s="314"/>
      <c r="F64" s="314"/>
      <c r="G64" s="314"/>
      <c r="H64" s="314"/>
      <c r="I64" s="314"/>
      <c r="J64" s="314"/>
      <c r="K64" s="306"/>
    </row>
    <row r="65" spans="2:17" ht="15" customHeight="1">
      <c r="B65" s="306"/>
      <c r="C65" s="526" t="s">
        <v>89</v>
      </c>
      <c r="D65" s="526"/>
      <c r="E65" s="526"/>
      <c r="F65" s="526"/>
      <c r="G65" s="526"/>
      <c r="H65" s="526"/>
      <c r="I65" s="630">
        <f>MIN(325000,(0.08*H51+I62)*0.75)</f>
        <v>0</v>
      </c>
      <c r="J65" s="630"/>
      <c r="K65" s="306"/>
    </row>
    <row r="66" spans="2:17" ht="6.75" customHeight="1">
      <c r="B66" s="306"/>
      <c r="C66" s="313"/>
      <c r="D66" s="314"/>
      <c r="E66" s="314"/>
      <c r="F66" s="314"/>
      <c r="G66" s="314"/>
      <c r="H66" s="314"/>
      <c r="I66" s="314"/>
      <c r="J66" s="314"/>
      <c r="K66" s="306"/>
    </row>
    <row r="67" spans="2:17">
      <c r="D67" s="323"/>
      <c r="E67" s="323"/>
      <c r="F67" s="323"/>
      <c r="G67" s="323"/>
      <c r="H67" s="323"/>
      <c r="I67" s="323"/>
      <c r="J67" s="323"/>
    </row>
    <row r="68" spans="2:17" ht="15" customHeight="1">
      <c r="B68" s="324"/>
      <c r="C68" s="527" t="s">
        <v>91</v>
      </c>
      <c r="D68" s="527"/>
      <c r="E68" s="527"/>
      <c r="F68" s="527"/>
      <c r="G68" s="527"/>
      <c r="H68" s="527"/>
      <c r="I68" s="527"/>
      <c r="J68" s="527"/>
      <c r="K68" s="324"/>
    </row>
    <row r="69" spans="2:17" ht="6.75" customHeight="1">
      <c r="B69" s="306"/>
      <c r="C69" s="313"/>
      <c r="D69" s="314"/>
      <c r="E69" s="314"/>
      <c r="F69" s="314"/>
      <c r="G69" s="314"/>
      <c r="H69" s="314"/>
      <c r="I69" s="314"/>
      <c r="J69" s="314"/>
      <c r="K69" s="306"/>
    </row>
    <row r="70" spans="2:17" ht="66" customHeight="1">
      <c r="B70" s="306"/>
      <c r="C70" s="526" t="s">
        <v>92</v>
      </c>
      <c r="D70" s="617"/>
      <c r="E70" s="617"/>
      <c r="F70" s="617"/>
      <c r="G70" s="617"/>
      <c r="H70" s="617"/>
      <c r="I70" s="617"/>
      <c r="J70" s="617"/>
      <c r="K70" s="306"/>
    </row>
    <row r="71" spans="2:17" ht="6.75" customHeight="1" thickBot="1">
      <c r="B71" s="306"/>
      <c r="C71" s="326"/>
      <c r="D71" s="318"/>
      <c r="E71" s="318"/>
      <c r="F71" s="318"/>
      <c r="G71" s="318"/>
      <c r="H71" s="318"/>
      <c r="I71" s="318"/>
      <c r="J71" s="318"/>
      <c r="K71" s="306"/>
    </row>
    <row r="72" spans="2:17" s="309" customFormat="1" ht="19.5" customHeight="1" thickBot="1">
      <c r="B72" s="310"/>
      <c r="C72" s="602" t="s">
        <v>93</v>
      </c>
      <c r="D72" s="602"/>
      <c r="E72" s="602"/>
      <c r="F72" s="603" t="s">
        <v>94</v>
      </c>
      <c r="G72" s="611"/>
      <c r="H72" s="611"/>
      <c r="I72" s="611"/>
      <c r="J72" s="612"/>
      <c r="K72" s="310"/>
      <c r="N72" s="330"/>
      <c r="O72" s="330"/>
      <c r="P72" s="330"/>
      <c r="Q72" s="330"/>
    </row>
    <row r="73" spans="2:17" ht="15" customHeight="1">
      <c r="B73" s="306"/>
      <c r="C73" s="589" t="s">
        <v>95</v>
      </c>
      <c r="D73" s="589"/>
      <c r="E73" s="613"/>
      <c r="F73" s="614"/>
      <c r="G73" s="615" t="str">
        <f>VLOOKUP(F72,'X.Calculs DATECH prélim.'!$A$58:$F$66,3,FALSE)</f>
        <v xml:space="preserve"> </v>
      </c>
      <c r="H73" s="615"/>
      <c r="I73" s="616"/>
      <c r="J73" s="411"/>
      <c r="K73" s="306"/>
      <c r="N73" s="330"/>
      <c r="O73" s="2"/>
      <c r="P73" s="330"/>
      <c r="Q73" s="331"/>
    </row>
    <row r="74" spans="2:17" ht="15" customHeight="1">
      <c r="B74" s="306"/>
      <c r="C74" s="589" t="s">
        <v>96</v>
      </c>
      <c r="D74" s="589"/>
      <c r="E74" s="590"/>
      <c r="F74" s="591"/>
      <c r="G74" s="592" t="s">
        <v>97</v>
      </c>
      <c r="H74" s="592"/>
      <c r="I74" s="593"/>
      <c r="J74" s="412"/>
      <c r="K74" s="306"/>
    </row>
    <row r="75" spans="2:17" ht="15" customHeight="1" thickBot="1">
      <c r="B75" s="306"/>
      <c r="C75" s="589" t="s">
        <v>479</v>
      </c>
      <c r="D75" s="589"/>
      <c r="E75" s="594"/>
      <c r="F75" s="595"/>
      <c r="G75" s="592" t="s">
        <v>99</v>
      </c>
      <c r="H75" s="592"/>
      <c r="I75" s="593"/>
      <c r="J75" s="413"/>
      <c r="K75" s="306"/>
    </row>
    <row r="76" spans="2:17" ht="7.5" customHeight="1" thickBot="1">
      <c r="B76" s="306"/>
      <c r="C76" s="313"/>
      <c r="D76" s="314"/>
      <c r="E76" s="314"/>
      <c r="F76" s="314"/>
      <c r="G76" s="314"/>
      <c r="H76" s="314"/>
      <c r="I76" s="314"/>
      <c r="J76" s="314"/>
      <c r="K76" s="306"/>
    </row>
    <row r="77" spans="2:17" s="309" customFormat="1" ht="19.5" customHeight="1" thickBot="1">
      <c r="B77" s="310"/>
      <c r="C77" s="602" t="s">
        <v>100</v>
      </c>
      <c r="D77" s="602"/>
      <c r="E77" s="602"/>
      <c r="F77" s="603" t="s">
        <v>94</v>
      </c>
      <c r="G77" s="611"/>
      <c r="H77" s="611"/>
      <c r="I77" s="611"/>
      <c r="J77" s="612"/>
      <c r="K77" s="310"/>
      <c r="N77" s="330"/>
      <c r="O77" s="330"/>
      <c r="P77" s="330"/>
      <c r="Q77" s="330"/>
    </row>
    <row r="78" spans="2:17" ht="15" customHeight="1">
      <c r="B78" s="306"/>
      <c r="C78" s="589" t="s">
        <v>95</v>
      </c>
      <c r="D78" s="589"/>
      <c r="E78" s="613"/>
      <c r="F78" s="614"/>
      <c r="G78" s="615" t="str">
        <f>VLOOKUP(F77,'X.Calculs DATECH prélim.'!$A$58:$F$66,3,FALSE)</f>
        <v xml:space="preserve"> </v>
      </c>
      <c r="H78" s="615"/>
      <c r="I78" s="616"/>
      <c r="J78" s="411"/>
      <c r="K78" s="306"/>
      <c r="N78" s="330"/>
      <c r="O78" s="2"/>
      <c r="P78" s="330"/>
      <c r="Q78" s="331"/>
    </row>
    <row r="79" spans="2:17" ht="15" customHeight="1">
      <c r="B79" s="306"/>
      <c r="C79" s="589" t="s">
        <v>96</v>
      </c>
      <c r="D79" s="589"/>
      <c r="E79" s="590"/>
      <c r="F79" s="591"/>
      <c r="G79" s="592" t="s">
        <v>97</v>
      </c>
      <c r="H79" s="592"/>
      <c r="I79" s="593"/>
      <c r="J79" s="412"/>
      <c r="K79" s="306"/>
    </row>
    <row r="80" spans="2:17" ht="15" customHeight="1" thickBot="1">
      <c r="B80" s="306"/>
      <c r="C80" s="589" t="s">
        <v>479</v>
      </c>
      <c r="D80" s="589"/>
      <c r="E80" s="594"/>
      <c r="F80" s="595"/>
      <c r="G80" s="592" t="s">
        <v>99</v>
      </c>
      <c r="H80" s="592"/>
      <c r="I80" s="593"/>
      <c r="J80" s="413"/>
      <c r="K80" s="306"/>
    </row>
    <row r="81" spans="2:17" ht="7.5" customHeight="1" thickBot="1">
      <c r="B81" s="306"/>
      <c r="C81" s="313"/>
      <c r="D81" s="314"/>
      <c r="E81" s="314"/>
      <c r="F81" s="314"/>
      <c r="G81" s="314"/>
      <c r="H81" s="314"/>
      <c r="I81" s="314"/>
      <c r="J81" s="314"/>
      <c r="K81" s="306"/>
      <c r="O81" s="332"/>
    </row>
    <row r="82" spans="2:17" s="309" customFormat="1" ht="19.5" customHeight="1" thickBot="1">
      <c r="B82" s="310"/>
      <c r="C82" s="602" t="s">
        <v>141</v>
      </c>
      <c r="D82" s="602"/>
      <c r="E82" s="602"/>
      <c r="F82" s="603" t="s">
        <v>94</v>
      </c>
      <c r="G82" s="611"/>
      <c r="H82" s="611"/>
      <c r="I82" s="611"/>
      <c r="J82" s="612"/>
      <c r="K82" s="310"/>
      <c r="N82" s="330"/>
      <c r="O82" s="330"/>
      <c r="P82" s="330"/>
      <c r="Q82" s="330"/>
    </row>
    <row r="83" spans="2:17" ht="15" customHeight="1">
      <c r="B83" s="306"/>
      <c r="C83" s="589" t="s">
        <v>101</v>
      </c>
      <c r="D83" s="589"/>
      <c r="E83" s="613"/>
      <c r="F83" s="614"/>
      <c r="G83" s="615" t="str">
        <f>VLOOKUP(F82,'X.Calculs DATECH prélim.'!$A$58:$F$66,3,FALSE)</f>
        <v xml:space="preserve"> </v>
      </c>
      <c r="H83" s="615"/>
      <c r="I83" s="616"/>
      <c r="J83" s="411"/>
      <c r="K83" s="306"/>
      <c r="N83" s="330"/>
      <c r="O83" s="2"/>
      <c r="P83" s="330"/>
      <c r="Q83" s="331"/>
    </row>
    <row r="84" spans="2:17" ht="15" customHeight="1">
      <c r="B84" s="306"/>
      <c r="C84" s="589" t="s">
        <v>96</v>
      </c>
      <c r="D84" s="589"/>
      <c r="E84" s="590"/>
      <c r="F84" s="591"/>
      <c r="G84" s="592" t="s">
        <v>97</v>
      </c>
      <c r="H84" s="592"/>
      <c r="I84" s="593"/>
      <c r="J84" s="412"/>
      <c r="K84" s="306"/>
    </row>
    <row r="85" spans="2:17" ht="15" customHeight="1" thickBot="1">
      <c r="B85" s="306"/>
      <c r="C85" s="589" t="s">
        <v>479</v>
      </c>
      <c r="D85" s="589"/>
      <c r="E85" s="594"/>
      <c r="F85" s="595"/>
      <c r="G85" s="592" t="s">
        <v>99</v>
      </c>
      <c r="H85" s="592"/>
      <c r="I85" s="593"/>
      <c r="J85" s="413"/>
      <c r="K85" s="306"/>
    </row>
    <row r="86" spans="2:17" ht="7.5" customHeight="1">
      <c r="B86" s="306"/>
      <c r="C86" s="313"/>
      <c r="D86" s="314"/>
      <c r="E86" s="314"/>
      <c r="F86" s="314"/>
      <c r="G86" s="314"/>
      <c r="H86" s="314"/>
      <c r="I86" s="314"/>
      <c r="J86" s="314"/>
      <c r="K86" s="306"/>
      <c r="O86" s="332"/>
    </row>
    <row r="87" spans="2:17" ht="7.5" customHeight="1" thickBot="1">
      <c r="B87" s="306"/>
      <c r="C87" s="313"/>
      <c r="D87" s="314"/>
      <c r="E87" s="314"/>
      <c r="F87" s="314"/>
      <c r="G87" s="314"/>
      <c r="H87" s="314"/>
      <c r="I87" s="314"/>
      <c r="J87" s="314"/>
      <c r="K87" s="306"/>
      <c r="O87" s="332"/>
    </row>
    <row r="88" spans="2:17" s="309" customFormat="1" ht="19.5" customHeight="1" thickBot="1">
      <c r="B88" s="310"/>
      <c r="C88" s="602" t="s">
        <v>142</v>
      </c>
      <c r="D88" s="602"/>
      <c r="E88" s="602"/>
      <c r="F88" s="603" t="s">
        <v>94</v>
      </c>
      <c r="G88" s="611"/>
      <c r="H88" s="611"/>
      <c r="I88" s="611"/>
      <c r="J88" s="612"/>
      <c r="K88" s="310"/>
      <c r="N88" s="330"/>
      <c r="O88" s="330"/>
      <c r="P88" s="330"/>
      <c r="Q88" s="330"/>
    </row>
    <row r="89" spans="2:17" ht="15" customHeight="1">
      <c r="B89" s="306"/>
      <c r="C89" s="589" t="s">
        <v>101</v>
      </c>
      <c r="D89" s="589"/>
      <c r="E89" s="613"/>
      <c r="F89" s="614"/>
      <c r="G89" s="615" t="str">
        <f>VLOOKUP(F88,'X.Calculs DATECH prélim.'!$A$58:$F$66,3,FALSE)</f>
        <v xml:space="preserve"> </v>
      </c>
      <c r="H89" s="615"/>
      <c r="I89" s="616"/>
      <c r="J89" s="411"/>
      <c r="K89" s="306"/>
      <c r="N89" s="330"/>
      <c r="O89" s="2"/>
      <c r="P89" s="330"/>
      <c r="Q89" s="331"/>
    </row>
    <row r="90" spans="2:17" ht="15" customHeight="1">
      <c r="B90" s="306"/>
      <c r="C90" s="589" t="s">
        <v>96</v>
      </c>
      <c r="D90" s="589"/>
      <c r="E90" s="590"/>
      <c r="F90" s="591"/>
      <c r="G90" s="592" t="s">
        <v>97</v>
      </c>
      <c r="H90" s="592"/>
      <c r="I90" s="593"/>
      <c r="J90" s="412"/>
      <c r="K90" s="306"/>
    </row>
    <row r="91" spans="2:17" ht="15" customHeight="1" thickBot="1">
      <c r="B91" s="306"/>
      <c r="C91" s="589" t="s">
        <v>479</v>
      </c>
      <c r="D91" s="589"/>
      <c r="E91" s="594"/>
      <c r="F91" s="595"/>
      <c r="G91" s="592" t="s">
        <v>99</v>
      </c>
      <c r="H91" s="592"/>
      <c r="I91" s="593"/>
      <c r="J91" s="413"/>
      <c r="K91" s="306"/>
    </row>
    <row r="92" spans="2:17" ht="7.5" customHeight="1" thickBot="1">
      <c r="B92" s="306"/>
      <c r="C92" s="313"/>
      <c r="D92" s="314"/>
      <c r="E92" s="314"/>
      <c r="F92" s="314"/>
      <c r="G92" s="314"/>
      <c r="H92" s="314"/>
      <c r="I92" s="314"/>
      <c r="J92" s="314"/>
      <c r="K92" s="306"/>
      <c r="O92" s="332"/>
    </row>
    <row r="93" spans="2:17" s="309" customFormat="1" ht="19.5" customHeight="1" thickBot="1">
      <c r="B93" s="310"/>
      <c r="C93" s="602" t="s">
        <v>143</v>
      </c>
      <c r="D93" s="602"/>
      <c r="E93" s="602"/>
      <c r="F93" s="603" t="s">
        <v>94</v>
      </c>
      <c r="G93" s="611"/>
      <c r="H93" s="611"/>
      <c r="I93" s="611"/>
      <c r="J93" s="612"/>
      <c r="K93" s="310"/>
      <c r="N93" s="330"/>
      <c r="O93" s="330"/>
      <c r="P93" s="330"/>
      <c r="Q93" s="330"/>
    </row>
    <row r="94" spans="2:17" ht="15" customHeight="1">
      <c r="B94" s="306"/>
      <c r="C94" s="589" t="s">
        <v>101</v>
      </c>
      <c r="D94" s="589"/>
      <c r="E94" s="613"/>
      <c r="F94" s="614"/>
      <c r="G94" s="615" t="str">
        <f>VLOOKUP(F93,'X.Calculs DATECH prélim.'!$A$58:$F$66,3,FALSE)</f>
        <v xml:space="preserve"> </v>
      </c>
      <c r="H94" s="615"/>
      <c r="I94" s="616"/>
      <c r="J94" s="411"/>
      <c r="K94" s="306"/>
      <c r="N94" s="330"/>
      <c r="O94" s="2"/>
      <c r="P94" s="330"/>
      <c r="Q94" s="331"/>
    </row>
    <row r="95" spans="2:17" ht="15" customHeight="1">
      <c r="B95" s="306"/>
      <c r="C95" s="589" t="s">
        <v>96</v>
      </c>
      <c r="D95" s="589"/>
      <c r="E95" s="590"/>
      <c r="F95" s="591"/>
      <c r="G95" s="592" t="s">
        <v>97</v>
      </c>
      <c r="H95" s="592"/>
      <c r="I95" s="593"/>
      <c r="J95" s="412"/>
      <c r="K95" s="306"/>
    </row>
    <row r="96" spans="2:17" ht="15" customHeight="1" thickBot="1">
      <c r="B96" s="306"/>
      <c r="C96" s="589" t="s">
        <v>479</v>
      </c>
      <c r="D96" s="589"/>
      <c r="E96" s="594"/>
      <c r="F96" s="595"/>
      <c r="G96" s="592" t="s">
        <v>99</v>
      </c>
      <c r="H96" s="592"/>
      <c r="I96" s="593"/>
      <c r="J96" s="413"/>
      <c r="K96" s="306"/>
    </row>
    <row r="97" spans="2:17" ht="7.5" customHeight="1" thickBot="1">
      <c r="B97" s="306"/>
      <c r="C97" s="313"/>
      <c r="D97" s="314"/>
      <c r="E97" s="314"/>
      <c r="F97" s="314"/>
      <c r="G97" s="314"/>
      <c r="H97" s="314"/>
      <c r="I97" s="314"/>
      <c r="J97" s="314"/>
      <c r="K97" s="306"/>
      <c r="O97" s="332"/>
    </row>
    <row r="98" spans="2:17" s="309" customFormat="1" ht="19.5" customHeight="1" thickBot="1">
      <c r="B98" s="310"/>
      <c r="C98" s="602" t="s">
        <v>144</v>
      </c>
      <c r="D98" s="602"/>
      <c r="E98" s="602"/>
      <c r="F98" s="603" t="s">
        <v>94</v>
      </c>
      <c r="G98" s="604"/>
      <c r="H98" s="604"/>
      <c r="I98" s="604"/>
      <c r="J98" s="605"/>
      <c r="K98" s="310"/>
      <c r="N98" s="330"/>
      <c r="O98" s="330"/>
      <c r="P98" s="330"/>
      <c r="Q98" s="330"/>
    </row>
    <row r="99" spans="2:17" ht="15" customHeight="1">
      <c r="B99" s="306"/>
      <c r="C99" s="589" t="s">
        <v>101</v>
      </c>
      <c r="D99" s="589"/>
      <c r="E99" s="606"/>
      <c r="F99" s="607"/>
      <c r="G99" s="608" t="str">
        <f>VLOOKUP(F98,'X.Calculs DATECH prélim.'!$A$58:$F$66,3,FALSE)</f>
        <v xml:space="preserve"> </v>
      </c>
      <c r="H99" s="609"/>
      <c r="I99" s="610"/>
      <c r="J99" s="481"/>
      <c r="K99" s="306"/>
      <c r="N99" s="330"/>
      <c r="O99" s="2"/>
      <c r="P99" s="330"/>
      <c r="Q99" s="331"/>
    </row>
    <row r="100" spans="2:17" ht="15" customHeight="1">
      <c r="B100" s="306"/>
      <c r="C100" s="589" t="s">
        <v>96</v>
      </c>
      <c r="D100" s="589"/>
      <c r="E100" s="590"/>
      <c r="F100" s="591"/>
      <c r="G100" s="592" t="s">
        <v>97</v>
      </c>
      <c r="H100" s="592"/>
      <c r="I100" s="593"/>
      <c r="J100" s="412"/>
      <c r="K100" s="306"/>
    </row>
    <row r="101" spans="2:17" ht="15" customHeight="1" thickBot="1">
      <c r="B101" s="306"/>
      <c r="C101" s="589" t="s">
        <v>479</v>
      </c>
      <c r="D101" s="589"/>
      <c r="E101" s="594"/>
      <c r="F101" s="595"/>
      <c r="G101" s="592" t="s">
        <v>99</v>
      </c>
      <c r="H101" s="592"/>
      <c r="I101" s="593"/>
      <c r="J101" s="413"/>
      <c r="K101" s="306"/>
    </row>
    <row r="102" spans="2:17" ht="15" customHeight="1">
      <c r="B102" s="306"/>
      <c r="C102" s="377"/>
      <c r="D102" s="377"/>
      <c r="E102" s="377"/>
      <c r="F102" s="377"/>
      <c r="G102" s="377"/>
      <c r="H102" s="377"/>
      <c r="I102" s="377"/>
      <c r="J102" s="377"/>
      <c r="K102" s="306"/>
    </row>
    <row r="103" spans="2:17" ht="78" customHeight="1">
      <c r="B103" s="306"/>
      <c r="C103" s="553" t="s">
        <v>497</v>
      </c>
      <c r="D103" s="553"/>
      <c r="E103" s="553"/>
      <c r="F103" s="553"/>
      <c r="G103" s="553"/>
      <c r="H103" s="553"/>
      <c r="I103" s="553"/>
      <c r="J103" s="553"/>
      <c r="K103" s="306"/>
    </row>
    <row r="104" spans="2:17" ht="15" customHeight="1" thickBot="1">
      <c r="B104" s="306"/>
      <c r="C104" s="377" t="s">
        <v>498</v>
      </c>
      <c r="D104" s="462"/>
      <c r="E104" s="462"/>
      <c r="F104" s="462"/>
      <c r="G104" s="462"/>
      <c r="H104" s="467"/>
      <c r="I104" s="467"/>
      <c r="J104" s="467"/>
      <c r="K104" s="306"/>
    </row>
    <row r="105" spans="2:17" ht="81" customHeight="1" thickBot="1">
      <c r="B105" s="306"/>
      <c r="C105" s="572"/>
      <c r="D105" s="598"/>
      <c r="E105" s="598"/>
      <c r="F105" s="598"/>
      <c r="G105" s="598"/>
      <c r="H105" s="598"/>
      <c r="I105" s="598"/>
      <c r="J105" s="573"/>
      <c r="K105" s="306"/>
    </row>
    <row r="106" spans="2:17" ht="15" customHeight="1" thickBot="1">
      <c r="B106" s="306"/>
      <c r="C106" s="377"/>
      <c r="D106" s="377"/>
      <c r="E106" s="377"/>
      <c r="F106" s="377"/>
      <c r="G106" s="377"/>
      <c r="H106" s="455"/>
      <c r="I106" s="455"/>
      <c r="J106" s="455"/>
      <c r="K106" s="306"/>
    </row>
    <row r="107" spans="2:17" ht="15" customHeight="1" thickBot="1">
      <c r="B107" s="306"/>
      <c r="C107" s="348" t="s">
        <v>499</v>
      </c>
      <c r="D107" s="457"/>
      <c r="E107" s="456"/>
      <c r="F107" s="456"/>
      <c r="G107" s="456"/>
      <c r="H107" s="599"/>
      <c r="I107" s="600"/>
      <c r="J107" s="601"/>
      <c r="K107" s="306"/>
    </row>
    <row r="108" spans="2:17" ht="7.5" customHeight="1">
      <c r="B108" s="306"/>
      <c r="C108" s="313"/>
      <c r="D108" s="314"/>
      <c r="E108" s="314"/>
      <c r="F108" s="314"/>
      <c r="G108" s="314"/>
      <c r="H108" s="314"/>
      <c r="I108" s="314"/>
      <c r="J108" s="314"/>
      <c r="K108" s="306"/>
    </row>
    <row r="109" spans="2:17">
      <c r="D109" s="323"/>
      <c r="E109" s="323"/>
      <c r="F109" s="323"/>
      <c r="G109" s="323"/>
      <c r="H109" s="323"/>
      <c r="I109" s="323"/>
      <c r="J109" s="323"/>
    </row>
    <row r="110" spans="2:17" ht="15" customHeight="1">
      <c r="B110" s="324"/>
      <c r="C110" s="527" t="s">
        <v>103</v>
      </c>
      <c r="D110" s="527"/>
      <c r="E110" s="527"/>
      <c r="F110" s="527"/>
      <c r="G110" s="527"/>
      <c r="H110" s="527"/>
      <c r="I110" s="527"/>
      <c r="J110" s="527"/>
      <c r="K110" s="324"/>
    </row>
    <row r="111" spans="2:17" ht="6" customHeight="1">
      <c r="B111" s="306"/>
      <c r="C111" s="325"/>
      <c r="D111" s="314"/>
      <c r="E111" s="314"/>
      <c r="F111" s="314"/>
      <c r="G111" s="314"/>
      <c r="H111" s="314"/>
      <c r="I111" s="314"/>
      <c r="J111" s="314"/>
      <c r="K111" s="306"/>
    </row>
    <row r="112" spans="2:17" ht="18.600000000000001" customHeight="1">
      <c r="B112" s="306"/>
      <c r="C112" s="479" t="s">
        <v>521</v>
      </c>
      <c r="D112" s="314"/>
      <c r="E112" s="314"/>
      <c r="F112" s="314"/>
      <c r="G112" s="314"/>
      <c r="H112" s="314"/>
      <c r="I112" s="314"/>
      <c r="J112" s="314"/>
      <c r="K112" s="306"/>
    </row>
    <row r="113" spans="2:11" ht="18.600000000000001" customHeight="1" thickBot="1">
      <c r="B113" s="306"/>
      <c r="C113" s="516" t="s">
        <v>527</v>
      </c>
      <c r="D113" s="314"/>
      <c r="E113" s="314"/>
      <c r="F113" s="314"/>
      <c r="G113" s="314"/>
      <c r="H113" s="314"/>
      <c r="I113" s="314"/>
      <c r="J113" s="314"/>
      <c r="K113" s="306"/>
    </row>
    <row r="114" spans="2:11" ht="81" customHeight="1" thickBot="1">
      <c r="B114" s="306"/>
      <c r="C114" s="572"/>
      <c r="D114" s="598"/>
      <c r="E114" s="598"/>
      <c r="F114" s="598"/>
      <c r="G114" s="598"/>
      <c r="H114" s="598"/>
      <c r="I114" s="598"/>
      <c r="J114" s="573"/>
      <c r="K114" s="306"/>
    </row>
    <row r="115" spans="2:11" s="309" customFormat="1" ht="8.4" customHeight="1">
      <c r="B115" s="310"/>
      <c r="C115" s="480"/>
      <c r="D115" s="312"/>
      <c r="E115" s="312"/>
      <c r="F115" s="312"/>
      <c r="G115" s="312"/>
      <c r="H115" s="312"/>
      <c r="I115" s="312"/>
      <c r="J115" s="312"/>
      <c r="K115" s="310"/>
    </row>
    <row r="116" spans="2:11" ht="17.399999999999999" customHeight="1" thickBot="1">
      <c r="B116" s="306"/>
      <c r="C116" s="311" t="s">
        <v>104</v>
      </c>
      <c r="D116" s="314"/>
      <c r="E116" s="314"/>
      <c r="F116" s="314"/>
      <c r="G116" s="314"/>
      <c r="H116" s="314"/>
      <c r="I116" s="314"/>
      <c r="J116" s="312"/>
      <c r="K116" s="306"/>
    </row>
    <row r="117" spans="2:11" s="309" customFormat="1" ht="29.25" customHeight="1" thickBot="1">
      <c r="B117" s="310"/>
      <c r="C117" s="585" t="s">
        <v>76</v>
      </c>
      <c r="D117" s="586"/>
      <c r="E117" s="596" t="s">
        <v>105</v>
      </c>
      <c r="F117" s="597"/>
      <c r="G117" s="444"/>
      <c r="H117" s="558" t="s">
        <v>106</v>
      </c>
      <c r="I117" s="559"/>
      <c r="J117" s="312"/>
      <c r="K117" s="310"/>
    </row>
    <row r="118" spans="2:11" s="309" customFormat="1" ht="28.95" customHeight="1" thickBot="1">
      <c r="B118" s="310"/>
      <c r="C118" s="587"/>
      <c r="D118" s="588"/>
      <c r="E118" s="432" t="s">
        <v>107</v>
      </c>
      <c r="F118" s="440" t="s">
        <v>108</v>
      </c>
      <c r="G118" s="445"/>
      <c r="H118" s="448" t="s">
        <v>107</v>
      </c>
      <c r="I118" s="449" t="s">
        <v>108</v>
      </c>
      <c r="J118" s="312"/>
      <c r="K118" s="310"/>
    </row>
    <row r="119" spans="2:11">
      <c r="B119" s="306"/>
      <c r="C119" s="576" t="s">
        <v>109</v>
      </c>
      <c r="D119" s="576"/>
      <c r="E119" s="436"/>
      <c r="F119" s="437"/>
      <c r="G119" s="314"/>
      <c r="H119" s="436"/>
      <c r="I119" s="446"/>
      <c r="J119" s="312"/>
      <c r="K119" s="306"/>
    </row>
    <row r="120" spans="2:11">
      <c r="B120" s="306"/>
      <c r="C120" s="576" t="s">
        <v>110</v>
      </c>
      <c r="D120" s="576"/>
      <c r="E120" s="438"/>
      <c r="F120" s="439"/>
      <c r="G120" s="314"/>
      <c r="H120" s="438"/>
      <c r="I120" s="447"/>
      <c r="J120" s="312"/>
      <c r="K120" s="306"/>
    </row>
    <row r="121" spans="2:11">
      <c r="B121" s="306"/>
      <c r="C121" s="576" t="s">
        <v>111</v>
      </c>
      <c r="D121" s="576"/>
      <c r="E121" s="438"/>
      <c r="F121" s="439"/>
      <c r="G121" s="314"/>
      <c r="H121" s="438"/>
      <c r="I121" s="447"/>
      <c r="J121" s="312"/>
      <c r="K121" s="306"/>
    </row>
    <row r="122" spans="2:11">
      <c r="B122" s="306"/>
      <c r="C122" s="576" t="s">
        <v>112</v>
      </c>
      <c r="D122" s="576"/>
      <c r="E122" s="438"/>
      <c r="F122" s="439"/>
      <c r="G122" s="314"/>
      <c r="H122" s="438"/>
      <c r="I122" s="447"/>
      <c r="J122" s="312"/>
      <c r="K122" s="306"/>
    </row>
    <row r="123" spans="2:11">
      <c r="B123" s="306"/>
      <c r="C123" s="576" t="s">
        <v>480</v>
      </c>
      <c r="D123" s="576"/>
      <c r="E123" s="438"/>
      <c r="F123" s="439"/>
      <c r="G123" s="314"/>
      <c r="H123" s="438"/>
      <c r="I123" s="447"/>
      <c r="J123" s="312"/>
      <c r="K123" s="306"/>
    </row>
    <row r="124" spans="2:11">
      <c r="B124" s="306"/>
      <c r="C124" s="576" t="s">
        <v>113</v>
      </c>
      <c r="D124" s="576"/>
      <c r="E124" s="438"/>
      <c r="F124" s="439"/>
      <c r="G124" s="314"/>
      <c r="H124" s="438"/>
      <c r="I124" s="447"/>
      <c r="J124" s="312"/>
      <c r="K124" s="306"/>
    </row>
    <row r="125" spans="2:11">
      <c r="B125" s="306"/>
      <c r="C125" s="576" t="s">
        <v>114</v>
      </c>
      <c r="D125" s="576"/>
      <c r="E125" s="438"/>
      <c r="F125" s="439"/>
      <c r="G125" s="314"/>
      <c r="H125" s="438"/>
      <c r="I125" s="447"/>
      <c r="J125" s="312"/>
      <c r="K125" s="306"/>
    </row>
    <row r="126" spans="2:11">
      <c r="B126" s="306"/>
      <c r="C126" s="576" t="s">
        <v>115</v>
      </c>
      <c r="D126" s="576"/>
      <c r="E126" s="438"/>
      <c r="F126" s="439"/>
      <c r="G126" s="314"/>
      <c r="H126" s="438"/>
      <c r="I126" s="447"/>
      <c r="J126" s="312"/>
      <c r="K126" s="306"/>
    </row>
    <row r="127" spans="2:11" ht="20.25" customHeight="1">
      <c r="B127" s="306"/>
      <c r="C127" s="575" t="s">
        <v>116</v>
      </c>
      <c r="D127" s="575"/>
      <c r="E127" s="431">
        <f>SUM(E119:E126)</f>
        <v>0</v>
      </c>
      <c r="F127" s="431">
        <f>SUM(F119:G126)</f>
        <v>0</v>
      </c>
      <c r="G127" s="314"/>
      <c r="H127" s="431">
        <f>SUM(H119:H126)</f>
        <v>0</v>
      </c>
      <c r="I127" s="431">
        <f>SUM(I119:J126)</f>
        <v>0</v>
      </c>
      <c r="J127" s="312"/>
      <c r="K127" s="306"/>
    </row>
    <row r="128" spans="2:11" ht="20.25" customHeight="1">
      <c r="B128" s="306"/>
      <c r="C128" s="574" t="s">
        <v>117</v>
      </c>
      <c r="D128" s="574"/>
      <c r="E128" s="431" t="s">
        <v>118</v>
      </c>
      <c r="F128" s="431">
        <f>ROUND(F127/'X.Calculs DATECH prélim.'!$E$115,0)</f>
        <v>0</v>
      </c>
      <c r="G128" s="314"/>
      <c r="H128" s="431" t="s">
        <v>118</v>
      </c>
      <c r="I128" s="431">
        <f>ROUND(I127/'X.Calculs DATECH prélim.'!$E$115,0)</f>
        <v>0</v>
      </c>
      <c r="J128" s="312"/>
      <c r="K128" s="306"/>
    </row>
    <row r="129" spans="2:11" ht="6.45" customHeight="1">
      <c r="B129" s="306"/>
      <c r="C129" s="306"/>
      <c r="D129" s="306"/>
      <c r="E129" s="306"/>
      <c r="F129" s="306"/>
      <c r="G129" s="306"/>
      <c r="H129" s="306"/>
      <c r="I129" s="306"/>
      <c r="J129" s="312"/>
      <c r="K129" s="306"/>
    </row>
    <row r="130" spans="2:11" s="346" customFormat="1" ht="20.25" customHeight="1">
      <c r="B130" s="347"/>
      <c r="C130" s="469" t="s">
        <v>515</v>
      </c>
      <c r="D130" s="458"/>
      <c r="E130" s="458"/>
      <c r="F130" s="458"/>
      <c r="G130" s="458"/>
      <c r="H130" s="458"/>
      <c r="I130" s="458"/>
      <c r="J130" s="459"/>
      <c r="K130" s="347"/>
    </row>
    <row r="131" spans="2:11" ht="14.55" customHeight="1">
      <c r="B131" s="306"/>
      <c r="C131" s="377" t="s">
        <v>518</v>
      </c>
      <c r="D131" s="463"/>
      <c r="E131" s="463"/>
      <c r="F131" s="463"/>
      <c r="G131" s="463"/>
      <c r="H131" s="463"/>
      <c r="I131" s="463"/>
      <c r="J131" s="463"/>
      <c r="K131" s="306"/>
    </row>
    <row r="132" spans="2:11" ht="7.05" customHeight="1" thickBot="1">
      <c r="B132" s="306"/>
      <c r="C132" s="462"/>
      <c r="D132" s="463"/>
      <c r="E132" s="463"/>
      <c r="F132" s="463"/>
      <c r="G132" s="463"/>
      <c r="H132" s="463"/>
      <c r="I132" s="463"/>
      <c r="J132" s="463"/>
      <c r="K132" s="306"/>
    </row>
    <row r="133" spans="2:11" ht="14.55" customHeight="1" thickBot="1">
      <c r="B133" s="306"/>
      <c r="C133" s="377" t="s">
        <v>516</v>
      </c>
      <c r="D133" s="463"/>
      <c r="E133" s="474" t="s">
        <v>500</v>
      </c>
      <c r="F133" s="470" t="s">
        <v>504</v>
      </c>
      <c r="G133" s="463"/>
      <c r="H133" s="577"/>
      <c r="I133" s="578"/>
      <c r="J133" s="579"/>
      <c r="K133" s="306"/>
    </row>
    <row r="134" spans="2:11" ht="7.05" customHeight="1">
      <c r="B134" s="306"/>
      <c r="C134" s="462"/>
      <c r="D134" s="463"/>
      <c r="E134" s="463"/>
      <c r="F134" s="463"/>
      <c r="G134" s="463"/>
      <c r="H134" s="463"/>
      <c r="I134" s="463"/>
      <c r="J134" s="463"/>
      <c r="K134" s="306"/>
    </row>
    <row r="135" spans="2:11" ht="41.55" customHeight="1">
      <c r="B135" s="306"/>
      <c r="C135" s="580" t="s">
        <v>513</v>
      </c>
      <c r="D135" s="581"/>
      <c r="E135" s="581"/>
      <c r="F135" s="581"/>
      <c r="G135" s="581"/>
      <c r="H135" s="581"/>
      <c r="I135" s="581"/>
      <c r="J135" s="581"/>
      <c r="K135" s="306"/>
    </row>
    <row r="136" spans="2:11" ht="6.45" customHeight="1" thickBot="1">
      <c r="B136" s="306"/>
      <c r="C136" s="464"/>
      <c r="D136" s="464"/>
      <c r="E136" s="464"/>
      <c r="F136" s="464"/>
      <c r="G136" s="464"/>
      <c r="H136" s="464"/>
      <c r="I136" s="464"/>
      <c r="J136" s="464"/>
      <c r="K136" s="306"/>
    </row>
    <row r="137" spans="2:11" ht="14.55" customHeight="1" thickBot="1">
      <c r="B137" s="306"/>
      <c r="C137" s="348" t="s">
        <v>514</v>
      </c>
      <c r="D137" s="462"/>
      <c r="E137" s="463"/>
      <c r="F137" s="463"/>
      <c r="G137" s="463"/>
      <c r="H137" s="582"/>
      <c r="I137" s="583"/>
      <c r="J137" s="584"/>
      <c r="K137" s="306"/>
    </row>
    <row r="138" spans="2:11" ht="19.2" customHeight="1">
      <c r="B138" s="306"/>
      <c r="C138" s="458"/>
      <c r="D138" s="459"/>
      <c r="E138" s="458"/>
      <c r="F138" s="458"/>
      <c r="G138" s="458"/>
      <c r="H138" s="458"/>
      <c r="I138" s="465"/>
      <c r="J138" s="466"/>
      <c r="K138" s="306"/>
    </row>
    <row r="139" spans="2:11" ht="7.05" customHeight="1">
      <c r="B139" s="306"/>
      <c r="C139" s="458"/>
      <c r="D139" s="459"/>
      <c r="E139" s="347"/>
      <c r="F139" s="347"/>
      <c r="G139" s="347"/>
      <c r="H139" s="347"/>
      <c r="I139" s="460"/>
      <c r="J139" s="461"/>
      <c r="K139" s="306"/>
    </row>
    <row r="140" spans="2:11" ht="14.55" customHeight="1" thickBot="1">
      <c r="B140" s="306"/>
      <c r="C140" s="471" t="s">
        <v>505</v>
      </c>
      <c r="D140" s="459"/>
      <c r="E140" s="347"/>
      <c r="F140" s="347"/>
      <c r="G140" s="347"/>
      <c r="H140" s="347"/>
      <c r="I140" s="460"/>
      <c r="J140" s="461"/>
      <c r="K140" s="306"/>
    </row>
    <row r="141" spans="2:11" ht="28.95" customHeight="1" thickBot="1">
      <c r="B141" s="306"/>
      <c r="C141" s="313"/>
      <c r="D141" s="314"/>
      <c r="E141" s="558" t="s">
        <v>105</v>
      </c>
      <c r="F141" s="559"/>
      <c r="G141" s="314"/>
      <c r="H141" s="558" t="s">
        <v>106</v>
      </c>
      <c r="I141" s="559"/>
      <c r="J141" s="312"/>
      <c r="K141" s="306"/>
    </row>
    <row r="142" spans="2:11" ht="13.95" customHeight="1">
      <c r="B142" s="306"/>
      <c r="C142" s="560" t="s">
        <v>491</v>
      </c>
      <c r="D142" s="560"/>
      <c r="E142" s="561" t="s">
        <v>118</v>
      </c>
      <c r="F142" s="562"/>
      <c r="G142" s="312"/>
      <c r="H142" s="563">
        <f>IFERROR(1-(H127+I127)/(E127+F127),0)</f>
        <v>0</v>
      </c>
      <c r="I142" s="564"/>
      <c r="J142" s="312"/>
      <c r="K142" s="306"/>
    </row>
    <row r="143" spans="2:11" ht="13.95" customHeight="1">
      <c r="B143" s="306"/>
      <c r="C143" s="560" t="s">
        <v>492</v>
      </c>
      <c r="D143" s="560"/>
      <c r="E143" s="561" t="s">
        <v>118</v>
      </c>
      <c r="F143" s="562"/>
      <c r="G143" s="312"/>
      <c r="H143" s="563">
        <f>IFERROR(I150/F128,0)</f>
        <v>0</v>
      </c>
      <c r="I143" s="564"/>
      <c r="J143" s="312"/>
      <c r="K143" s="306"/>
    </row>
    <row r="144" spans="2:11" ht="13.95" customHeight="1">
      <c r="B144" s="306"/>
      <c r="C144" s="560" t="s">
        <v>506</v>
      </c>
      <c r="D144" s="560"/>
      <c r="E144" s="561" t="s">
        <v>118</v>
      </c>
      <c r="F144" s="562"/>
      <c r="G144" s="312"/>
      <c r="H144" s="563">
        <f>IFERROR(I128/F1253,0)</f>
        <v>0</v>
      </c>
      <c r="I144" s="564"/>
      <c r="J144" s="312"/>
      <c r="K144" s="306"/>
    </row>
    <row r="145" spans="2:11" ht="13.95" customHeight="1">
      <c r="B145" s="306"/>
      <c r="C145" s="565" t="s">
        <v>493</v>
      </c>
      <c r="D145" s="565"/>
      <c r="E145" s="566">
        <f>IFERROR(((E127+F127)/1000)/F34,0)</f>
        <v>0</v>
      </c>
      <c r="F145" s="567"/>
      <c r="G145" s="312"/>
      <c r="H145" s="566">
        <f>IFERROR(((H127+I127)/1000)/F34,0)</f>
        <v>0</v>
      </c>
      <c r="I145" s="567"/>
      <c r="J145" s="312"/>
      <c r="K145" s="306"/>
    </row>
    <row r="146" spans="2:11" ht="6.75" customHeight="1">
      <c r="B146" s="306"/>
      <c r="C146" s="313"/>
      <c r="D146" s="314"/>
      <c r="E146" s="314"/>
      <c r="F146" s="314"/>
      <c r="G146" s="314"/>
      <c r="H146" s="314"/>
      <c r="I146" s="314"/>
      <c r="J146" s="314"/>
      <c r="K146" s="306"/>
    </row>
    <row r="147" spans="2:11" ht="15" customHeight="1">
      <c r="C147" s="333"/>
      <c r="D147" s="323"/>
      <c r="E147" s="323"/>
      <c r="F147" s="323"/>
      <c r="G147" s="323"/>
      <c r="H147" s="323"/>
      <c r="I147" s="323"/>
      <c r="J147" s="323"/>
    </row>
    <row r="148" spans="2:11" ht="15" customHeight="1">
      <c r="B148" s="324"/>
      <c r="C148" s="527" t="s">
        <v>119</v>
      </c>
      <c r="D148" s="527"/>
      <c r="E148" s="527"/>
      <c r="F148" s="527"/>
      <c r="G148" s="527"/>
      <c r="H148" s="527"/>
      <c r="I148" s="527"/>
      <c r="J148" s="527"/>
      <c r="K148" s="324"/>
    </row>
    <row r="149" spans="2:11" ht="6" customHeight="1">
      <c r="B149" s="306"/>
      <c r="C149" s="325"/>
      <c r="D149" s="314"/>
      <c r="E149" s="314"/>
      <c r="F149" s="314"/>
      <c r="G149" s="314"/>
      <c r="H149" s="314"/>
      <c r="I149" s="314"/>
      <c r="J149" s="314"/>
      <c r="K149" s="306"/>
    </row>
    <row r="150" spans="2:11">
      <c r="B150" s="306"/>
      <c r="C150" s="329" t="s">
        <v>120</v>
      </c>
      <c r="D150" s="314"/>
      <c r="E150" s="314"/>
      <c r="F150" s="314"/>
      <c r="G150" s="314"/>
      <c r="H150" s="314"/>
      <c r="I150" s="334">
        <f>F128-I128</f>
        <v>0</v>
      </c>
      <c r="J150" s="335"/>
      <c r="K150" s="306"/>
    </row>
    <row r="151" spans="2:11" ht="6.75" customHeight="1">
      <c r="B151" s="306"/>
      <c r="C151" s="313"/>
      <c r="D151" s="314"/>
      <c r="E151" s="314"/>
      <c r="F151" s="314"/>
      <c r="G151" s="314"/>
      <c r="H151" s="314"/>
      <c r="I151" s="336"/>
      <c r="J151" s="337"/>
      <c r="K151" s="306"/>
    </row>
    <row r="152" spans="2:11" ht="15" customHeight="1">
      <c r="B152" s="306"/>
      <c r="C152" s="526" t="s">
        <v>121</v>
      </c>
      <c r="D152" s="526"/>
      <c r="E152" s="526"/>
      <c r="F152" s="526"/>
      <c r="G152" s="526"/>
      <c r="H152" s="314"/>
      <c r="I152" s="415"/>
      <c r="J152" s="337"/>
      <c r="K152" s="306"/>
    </row>
    <row r="153" spans="2:11">
      <c r="B153" s="306"/>
      <c r="C153" s="526"/>
      <c r="D153" s="526"/>
      <c r="E153" s="526"/>
      <c r="F153" s="526"/>
      <c r="G153" s="526"/>
      <c r="H153" s="338" t="s">
        <v>118</v>
      </c>
      <c r="I153" s="334">
        <f>'X.Calculs DATECH prélim.'!J67</f>
        <v>0</v>
      </c>
      <c r="J153" s="335"/>
      <c r="K153" s="306"/>
    </row>
    <row r="154" spans="2:11" ht="6.45" customHeight="1">
      <c r="B154" s="306"/>
      <c r="C154" s="326"/>
      <c r="D154" s="326"/>
      <c r="E154" s="326"/>
      <c r="F154" s="326"/>
      <c r="G154" s="326"/>
      <c r="H154" s="338"/>
      <c r="I154" s="334"/>
      <c r="J154" s="335"/>
      <c r="K154" s="306"/>
    </row>
    <row r="155" spans="2:11" ht="28.05" customHeight="1">
      <c r="B155" s="306"/>
      <c r="C155" s="534" t="s">
        <v>507</v>
      </c>
      <c r="D155" s="534"/>
      <c r="E155" s="534"/>
      <c r="F155" s="534"/>
      <c r="G155" s="534"/>
      <c r="H155" s="338" t="s">
        <v>118</v>
      </c>
      <c r="I155" s="334">
        <f>H107</f>
        <v>0</v>
      </c>
      <c r="J155" s="335"/>
      <c r="K155" s="306"/>
    </row>
    <row r="156" spans="2:11" ht="6.75" customHeight="1">
      <c r="B156" s="306"/>
      <c r="C156" s="313"/>
      <c r="D156" s="314"/>
      <c r="E156" s="314"/>
      <c r="F156" s="314"/>
      <c r="G156" s="314"/>
      <c r="H156" s="314"/>
      <c r="I156" s="337"/>
      <c r="J156" s="337"/>
      <c r="K156" s="306"/>
    </row>
    <row r="157" spans="2:11" ht="27.45" customHeight="1">
      <c r="B157" s="306"/>
      <c r="C157" s="534" t="s">
        <v>519</v>
      </c>
      <c r="D157" s="534"/>
      <c r="E157" s="534"/>
      <c r="F157" s="534"/>
      <c r="G157" s="534"/>
      <c r="H157" s="338" t="s">
        <v>495</v>
      </c>
      <c r="I157" s="334">
        <f>IF(H137&lt;&gt;"",H137,0)</f>
        <v>0</v>
      </c>
      <c r="J157" s="337"/>
      <c r="K157" s="306"/>
    </row>
    <row r="158" spans="2:11" ht="6.75" customHeight="1">
      <c r="B158" s="306"/>
      <c r="C158" s="313"/>
      <c r="D158" s="314"/>
      <c r="E158" s="314"/>
      <c r="F158" s="314"/>
      <c r="G158" s="314"/>
      <c r="H158" s="314"/>
      <c r="I158" s="337"/>
      <c r="J158" s="337"/>
      <c r="K158" s="306"/>
    </row>
    <row r="159" spans="2:11" ht="15" customHeight="1">
      <c r="B159" s="306"/>
      <c r="C159" s="329" t="s">
        <v>122</v>
      </c>
      <c r="D159" s="339"/>
      <c r="E159" s="339"/>
      <c r="F159" s="339"/>
      <c r="G159" s="339"/>
      <c r="H159" s="338" t="s">
        <v>123</v>
      </c>
      <c r="I159" s="409">
        <f>IF(I150-I153-I155+I157&lt;1,0,I150-I153-I155+I157)</f>
        <v>0</v>
      </c>
      <c r="J159" s="335"/>
      <c r="K159" s="306"/>
    </row>
    <row r="160" spans="2:11" ht="6.75" customHeight="1" thickBot="1">
      <c r="B160" s="306"/>
      <c r="C160" s="313"/>
      <c r="D160" s="314"/>
      <c r="E160" s="314"/>
      <c r="F160" s="314"/>
      <c r="G160" s="314"/>
      <c r="H160" s="314"/>
      <c r="I160" s="314"/>
      <c r="J160" s="314"/>
      <c r="K160" s="306"/>
    </row>
    <row r="161" spans="2:11" ht="15" customHeight="1" thickBot="1">
      <c r="B161" s="306"/>
      <c r="C161" s="526" t="s">
        <v>124</v>
      </c>
      <c r="D161" s="526"/>
      <c r="E161" s="526"/>
      <c r="F161" s="526"/>
      <c r="G161" s="526"/>
      <c r="H161" s="526"/>
      <c r="I161" s="554">
        <f>MIN(325000,(I159)*5,I65)</f>
        <v>0</v>
      </c>
      <c r="J161" s="555"/>
      <c r="K161" s="306"/>
    </row>
    <row r="162" spans="2:11" ht="6.75" customHeight="1">
      <c r="B162" s="306"/>
      <c r="C162" s="313"/>
      <c r="D162" s="314"/>
      <c r="E162" s="314"/>
      <c r="F162" s="314"/>
      <c r="G162" s="314"/>
      <c r="H162" s="314"/>
      <c r="I162" s="314"/>
      <c r="J162" s="314"/>
      <c r="K162" s="306"/>
    </row>
    <row r="163" spans="2:11" ht="15" customHeight="1">
      <c r="C163" s="333"/>
      <c r="D163" s="323"/>
      <c r="E163" s="323"/>
      <c r="F163" s="323"/>
      <c r="G163" s="323"/>
      <c r="H163" s="323"/>
      <c r="I163" s="323"/>
      <c r="J163" s="323"/>
    </row>
    <row r="164" spans="2:11" ht="15" customHeight="1">
      <c r="B164" s="324"/>
      <c r="C164" s="527" t="s">
        <v>482</v>
      </c>
      <c r="D164" s="527"/>
      <c r="E164" s="527"/>
      <c r="F164" s="527"/>
      <c r="G164" s="527"/>
      <c r="H164" s="527"/>
      <c r="I164" s="527"/>
      <c r="J164" s="527"/>
      <c r="K164" s="324"/>
    </row>
    <row r="165" spans="2:11" ht="6" customHeight="1" thickBot="1">
      <c r="B165" s="306"/>
      <c r="C165" s="325"/>
      <c r="D165" s="314"/>
      <c r="E165" s="314"/>
      <c r="F165" s="314"/>
      <c r="G165" s="314"/>
      <c r="H165" s="314"/>
      <c r="I165" s="314"/>
      <c r="J165" s="314"/>
      <c r="K165" s="306"/>
    </row>
    <row r="166" spans="2:11" ht="14.4" thickBot="1">
      <c r="B166" s="306"/>
      <c r="C166" s="313" t="s">
        <v>481</v>
      </c>
      <c r="D166" s="314"/>
      <c r="E166" s="314"/>
      <c r="F166" s="314"/>
      <c r="G166" s="314"/>
      <c r="H166" s="314"/>
      <c r="I166" s="556"/>
      <c r="J166" s="557"/>
      <c r="K166" s="306"/>
    </row>
    <row r="167" spans="2:11" ht="6.75" customHeight="1">
      <c r="B167" s="306"/>
      <c r="C167" s="313"/>
      <c r="D167" s="314"/>
      <c r="E167" s="314"/>
      <c r="F167" s="314"/>
      <c r="G167" s="314"/>
      <c r="H167" s="314"/>
      <c r="I167" s="314"/>
      <c r="J167" s="314"/>
      <c r="K167" s="306"/>
    </row>
    <row r="168" spans="2:11" ht="6.75" customHeight="1">
      <c r="B168" s="306"/>
      <c r="C168" s="313"/>
      <c r="D168" s="314"/>
      <c r="E168" s="314"/>
      <c r="F168" s="314"/>
      <c r="G168" s="314"/>
      <c r="H168" s="314"/>
      <c r="I168" s="314"/>
      <c r="J168" s="314"/>
      <c r="K168" s="306"/>
    </row>
    <row r="169" spans="2:11" ht="15" customHeight="1" thickBot="1">
      <c r="B169" s="306"/>
      <c r="C169" s="329"/>
      <c r="D169" s="306"/>
      <c r="E169" s="329"/>
      <c r="F169" s="329"/>
      <c r="G169" s="329"/>
      <c r="H169" s="329"/>
      <c r="I169" s="314"/>
      <c r="J169" s="314"/>
      <c r="K169" s="306"/>
    </row>
    <row r="170" spans="2:11" ht="15" customHeight="1" thickBot="1">
      <c r="B170" s="306"/>
      <c r="C170" s="329" t="s">
        <v>125</v>
      </c>
      <c r="D170" s="329"/>
      <c r="E170" s="329"/>
      <c r="F170" s="329"/>
      <c r="G170" s="329"/>
      <c r="H170" s="329"/>
      <c r="I170" s="554">
        <f>MIN(15000,(I166)*0.75)</f>
        <v>0</v>
      </c>
      <c r="J170" s="555"/>
      <c r="K170" s="306"/>
    </row>
    <row r="171" spans="2:11" ht="6.75" customHeight="1">
      <c r="B171" s="306"/>
      <c r="C171" s="313"/>
      <c r="D171" s="314"/>
      <c r="E171" s="314"/>
      <c r="F171" s="314"/>
      <c r="G171" s="314"/>
      <c r="H171" s="314"/>
      <c r="I171" s="314"/>
      <c r="J171" s="314"/>
      <c r="K171" s="306"/>
    </row>
    <row r="172" spans="2:11">
      <c r="D172" s="323"/>
      <c r="E172" s="323"/>
      <c r="F172" s="323"/>
      <c r="G172" s="323"/>
      <c r="H172" s="323"/>
      <c r="I172" s="323"/>
      <c r="J172" s="323"/>
    </row>
    <row r="173" spans="2:11" ht="15" customHeight="1">
      <c r="B173" s="324"/>
      <c r="C173" s="527" t="s">
        <v>126</v>
      </c>
      <c r="D173" s="527"/>
      <c r="E173" s="527"/>
      <c r="F173" s="527"/>
      <c r="G173" s="527"/>
      <c r="H173" s="527"/>
      <c r="I173" s="527"/>
      <c r="J173" s="527"/>
      <c r="K173" s="324"/>
    </row>
    <row r="174" spans="2:11" ht="6" customHeight="1">
      <c r="B174" s="306"/>
      <c r="C174" s="325"/>
      <c r="D174" s="314"/>
      <c r="E174" s="314"/>
      <c r="F174" s="314"/>
      <c r="G174" s="314"/>
      <c r="H174" s="314"/>
      <c r="I174" s="314"/>
      <c r="J174" s="314"/>
      <c r="K174" s="306"/>
    </row>
    <row r="175" spans="2:11" s="309" customFormat="1" ht="83.25" customHeight="1">
      <c r="B175" s="310"/>
      <c r="C175" s="571" t="s">
        <v>483</v>
      </c>
      <c r="D175" s="571"/>
      <c r="E175" s="571"/>
      <c r="F175" s="571"/>
      <c r="G175" s="571"/>
      <c r="H175" s="571"/>
      <c r="I175" s="571"/>
      <c r="J175" s="571"/>
      <c r="K175" s="310"/>
    </row>
    <row r="176" spans="2:11" ht="6.75" customHeight="1">
      <c r="B176" s="306"/>
      <c r="C176" s="313"/>
      <c r="D176" s="314"/>
      <c r="E176" s="314"/>
      <c r="F176" s="314"/>
      <c r="G176" s="314"/>
      <c r="H176" s="314"/>
      <c r="I176" s="314"/>
      <c r="J176" s="314"/>
      <c r="K176" s="306"/>
    </row>
    <row r="177" spans="2:11" ht="6.75" customHeight="1" thickBot="1">
      <c r="B177" s="306"/>
      <c r="C177" s="313"/>
      <c r="D177" s="314"/>
      <c r="E177" s="314"/>
      <c r="F177" s="314"/>
      <c r="G177" s="314"/>
      <c r="H177" s="314"/>
      <c r="I177" s="314"/>
      <c r="J177" s="314"/>
      <c r="K177" s="306"/>
    </row>
    <row r="178" spans="2:11" ht="16.2" thickBot="1">
      <c r="B178" s="306"/>
      <c r="C178" s="312" t="s">
        <v>127</v>
      </c>
      <c r="D178" s="314"/>
      <c r="E178" s="535"/>
      <c r="F178" s="536"/>
      <c r="G178" s="537"/>
      <c r="H178" s="341" t="s">
        <v>128</v>
      </c>
      <c r="I178" s="572"/>
      <c r="J178" s="573"/>
      <c r="K178" s="306"/>
    </row>
    <row r="179" spans="2:11" ht="6.75" customHeight="1" thickBot="1">
      <c r="B179" s="306"/>
      <c r="C179" s="313"/>
      <c r="D179" s="314"/>
      <c r="E179" s="314"/>
      <c r="F179" s="314"/>
      <c r="G179" s="314"/>
      <c r="H179" s="314"/>
      <c r="I179" s="314"/>
      <c r="J179" s="314"/>
      <c r="K179" s="306"/>
    </row>
    <row r="180" spans="2:11" ht="14.4" thickBot="1">
      <c r="B180" s="306"/>
      <c r="C180" s="313" t="s">
        <v>52</v>
      </c>
      <c r="D180" s="314"/>
      <c r="E180" s="528"/>
      <c r="F180" s="529"/>
      <c r="G180" s="530"/>
      <c r="H180" s="342" t="s">
        <v>40</v>
      </c>
      <c r="I180" s="318"/>
      <c r="J180" s="318"/>
      <c r="K180" s="306"/>
    </row>
    <row r="181" spans="2:11" ht="6.75" customHeight="1">
      <c r="B181" s="306"/>
      <c r="C181" s="313"/>
      <c r="D181" s="314"/>
      <c r="E181" s="314"/>
      <c r="F181" s="314"/>
      <c r="G181" s="314"/>
      <c r="H181" s="314"/>
      <c r="I181" s="314"/>
      <c r="J181" s="314"/>
      <c r="K181" s="306"/>
    </row>
    <row r="182" spans="2:11" ht="6.75" customHeight="1">
      <c r="B182" s="306"/>
      <c r="C182" s="313"/>
      <c r="D182" s="314"/>
      <c r="E182" s="314"/>
      <c r="F182" s="314"/>
      <c r="G182" s="314"/>
      <c r="H182" s="314"/>
      <c r="I182" s="314"/>
      <c r="J182" s="314"/>
      <c r="K182" s="306"/>
    </row>
    <row r="183" spans="2:11">
      <c r="D183" s="323"/>
      <c r="E183" s="323"/>
      <c r="F183" s="323"/>
      <c r="G183" s="323"/>
      <c r="H183" s="323"/>
      <c r="I183" s="323"/>
      <c r="J183" s="323"/>
    </row>
    <row r="184" spans="2:11" s="343" customFormat="1" ht="20.25" customHeight="1">
      <c r="C184" s="568" t="s">
        <v>129</v>
      </c>
      <c r="D184" s="551"/>
      <c r="E184" s="551"/>
      <c r="F184" s="551"/>
      <c r="G184" s="551"/>
      <c r="H184" s="551"/>
      <c r="I184" s="551"/>
      <c r="J184" s="551"/>
      <c r="K184" s="344"/>
    </row>
    <row r="185" spans="2:11" ht="27" customHeight="1">
      <c r="C185" s="569" t="s">
        <v>130</v>
      </c>
      <c r="D185" s="569"/>
      <c r="E185" s="569"/>
      <c r="F185" s="569"/>
      <c r="G185" s="569"/>
      <c r="H185" s="569"/>
      <c r="I185" s="569"/>
      <c r="J185" s="569"/>
      <c r="K185" s="345"/>
    </row>
    <row r="186" spans="2:11">
      <c r="B186" s="570"/>
      <c r="C186" s="570"/>
      <c r="D186" s="570"/>
      <c r="E186" s="570"/>
      <c r="F186" s="570"/>
      <c r="G186" s="570"/>
      <c r="H186" s="570"/>
      <c r="I186" s="570"/>
      <c r="J186" s="570"/>
    </row>
    <row r="187" spans="2:11" ht="28.5" customHeight="1">
      <c r="C187" s="549" t="s">
        <v>56</v>
      </c>
      <c r="D187" s="549"/>
      <c r="E187" s="549"/>
      <c r="F187" s="549"/>
      <c r="G187" s="549"/>
      <c r="H187" s="549"/>
      <c r="I187" s="549"/>
      <c r="J187" s="549"/>
    </row>
  </sheetData>
  <sheetProtection algorithmName="SHA-512" hashValue="4QdUWJ1uIFUaNVxd3LeIWH3hMqPz311LFCtnnPz2XkQEr08wtidiRgbT149Z8GJTkAc11Vl2XLzDLX5aWsc3DQ==" saltValue="s4PueRpZJZVZxuyE7ay0Hg==" spinCount="100000" sheet="1" selectLockedCells="1"/>
  <mergeCells count="150">
    <mergeCell ref="H7:I7"/>
    <mergeCell ref="C10:J10"/>
    <mergeCell ref="E12:H12"/>
    <mergeCell ref="E27:J27"/>
    <mergeCell ref="E29:G29"/>
    <mergeCell ref="I29:J29"/>
    <mergeCell ref="C32:J32"/>
    <mergeCell ref="F34:J34"/>
    <mergeCell ref="F36:J36"/>
    <mergeCell ref="E19:G19"/>
    <mergeCell ref="I19:J19"/>
    <mergeCell ref="E21:G21"/>
    <mergeCell ref="I21:J21"/>
    <mergeCell ref="E23:J23"/>
    <mergeCell ref="E25:J25"/>
    <mergeCell ref="C38:J38"/>
    <mergeCell ref="C40:H40"/>
    <mergeCell ref="I40:J40"/>
    <mergeCell ref="C41:H41"/>
    <mergeCell ref="I41:J41"/>
    <mergeCell ref="C42:H42"/>
    <mergeCell ref="I42:J42"/>
    <mergeCell ref="C75:D75"/>
    <mergeCell ref="E75:F75"/>
    <mergeCell ref="G75:I75"/>
    <mergeCell ref="C43:H43"/>
    <mergeCell ref="I43:J43"/>
    <mergeCell ref="I62:J62"/>
    <mergeCell ref="C65:H65"/>
    <mergeCell ref="I65:J65"/>
    <mergeCell ref="C68:J68"/>
    <mergeCell ref="C70:J70"/>
    <mergeCell ref="C44:H44"/>
    <mergeCell ref="I44:J44"/>
    <mergeCell ref="C77:E77"/>
    <mergeCell ref="F77:J77"/>
    <mergeCell ref="C78:D78"/>
    <mergeCell ref="E78:F78"/>
    <mergeCell ref="G78:I78"/>
    <mergeCell ref="C72:E72"/>
    <mergeCell ref="F72:J72"/>
    <mergeCell ref="C73:D73"/>
    <mergeCell ref="E73:F73"/>
    <mergeCell ref="G73:I73"/>
    <mergeCell ref="C74:D74"/>
    <mergeCell ref="E74:F74"/>
    <mergeCell ref="G74:I74"/>
    <mergeCell ref="C82:E82"/>
    <mergeCell ref="F82:J82"/>
    <mergeCell ref="C83:D83"/>
    <mergeCell ref="E83:F83"/>
    <mergeCell ref="G83:I83"/>
    <mergeCell ref="C84:D84"/>
    <mergeCell ref="E84:F84"/>
    <mergeCell ref="G84:I84"/>
    <mergeCell ref="C79:D79"/>
    <mergeCell ref="E79:F79"/>
    <mergeCell ref="G79:I79"/>
    <mergeCell ref="C80:D80"/>
    <mergeCell ref="E80:F80"/>
    <mergeCell ref="G80:I80"/>
    <mergeCell ref="C90:D90"/>
    <mergeCell ref="E90:F90"/>
    <mergeCell ref="G90:I90"/>
    <mergeCell ref="C91:D91"/>
    <mergeCell ref="E91:F91"/>
    <mergeCell ref="G91:I91"/>
    <mergeCell ref="C85:D85"/>
    <mergeCell ref="E85:F85"/>
    <mergeCell ref="G85:I85"/>
    <mergeCell ref="C88:E88"/>
    <mergeCell ref="F88:J88"/>
    <mergeCell ref="C89:D89"/>
    <mergeCell ref="E89:F89"/>
    <mergeCell ref="G89:I89"/>
    <mergeCell ref="C96:D96"/>
    <mergeCell ref="E96:F96"/>
    <mergeCell ref="G96:I96"/>
    <mergeCell ref="C98:E98"/>
    <mergeCell ref="F98:J98"/>
    <mergeCell ref="C99:D99"/>
    <mergeCell ref="E99:F99"/>
    <mergeCell ref="G99:I99"/>
    <mergeCell ref="C93:E93"/>
    <mergeCell ref="F93:J93"/>
    <mergeCell ref="C94:D94"/>
    <mergeCell ref="E94:F94"/>
    <mergeCell ref="G94:I94"/>
    <mergeCell ref="C95:D95"/>
    <mergeCell ref="E95:F95"/>
    <mergeCell ref="G95:I95"/>
    <mergeCell ref="C119:D119"/>
    <mergeCell ref="C120:D120"/>
    <mergeCell ref="C110:J110"/>
    <mergeCell ref="C117:D118"/>
    <mergeCell ref="C100:D100"/>
    <mergeCell ref="E100:F100"/>
    <mergeCell ref="G100:I100"/>
    <mergeCell ref="C101:D101"/>
    <mergeCell ref="E101:F101"/>
    <mergeCell ref="G101:I101"/>
    <mergeCell ref="E117:F117"/>
    <mergeCell ref="H117:I117"/>
    <mergeCell ref="C103:J103"/>
    <mergeCell ref="C105:J105"/>
    <mergeCell ref="H107:J107"/>
    <mergeCell ref="C114:J114"/>
    <mergeCell ref="C128:D128"/>
    <mergeCell ref="C148:J148"/>
    <mergeCell ref="C127:D127"/>
    <mergeCell ref="C125:D125"/>
    <mergeCell ref="C126:D126"/>
    <mergeCell ref="C123:D123"/>
    <mergeCell ref="C124:D124"/>
    <mergeCell ref="C121:D121"/>
    <mergeCell ref="C122:D122"/>
    <mergeCell ref="H133:J133"/>
    <mergeCell ref="C135:J135"/>
    <mergeCell ref="H137:J137"/>
    <mergeCell ref="E180:G180"/>
    <mergeCell ref="C184:J184"/>
    <mergeCell ref="C185:J185"/>
    <mergeCell ref="B186:J186"/>
    <mergeCell ref="C187:J187"/>
    <mergeCell ref="C173:J173"/>
    <mergeCell ref="C175:J175"/>
    <mergeCell ref="E178:G178"/>
    <mergeCell ref="I178:J178"/>
    <mergeCell ref="I170:J170"/>
    <mergeCell ref="I166:J166"/>
    <mergeCell ref="E141:F141"/>
    <mergeCell ref="H141:I141"/>
    <mergeCell ref="C142:D142"/>
    <mergeCell ref="E142:F142"/>
    <mergeCell ref="H142:I142"/>
    <mergeCell ref="C143:D143"/>
    <mergeCell ref="E143:F143"/>
    <mergeCell ref="H143:I143"/>
    <mergeCell ref="C144:D144"/>
    <mergeCell ref="E144:F144"/>
    <mergeCell ref="H144:I144"/>
    <mergeCell ref="C145:D145"/>
    <mergeCell ref="E145:F145"/>
    <mergeCell ref="H145:I145"/>
    <mergeCell ref="C152:G153"/>
    <mergeCell ref="C161:H161"/>
    <mergeCell ref="I161:J161"/>
    <mergeCell ref="C164:J164"/>
    <mergeCell ref="C155:G155"/>
    <mergeCell ref="C157:G157"/>
  </mergeCells>
  <pageMargins left="0.70866141732283472" right="0.70866141732283472" top="0.74803149606299213" bottom="0.74803149606299213" header="0.31496062992125984" footer="0.31496062992125984"/>
  <pageSetup scale="61" fitToHeight="0" orientation="portrait" r:id="rId1"/>
  <headerFooter>
    <oddFooter>&amp;LImpression le &amp;D&amp;C&amp;P de &amp;N&amp;R&amp;A</oddFooter>
  </headerFooter>
  <rowBreaks count="3" manualBreakCount="3">
    <brk id="67" max="13" man="1"/>
    <brk id="109" max="11" man="1"/>
    <brk id="14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4</xdr:col>
                    <xdr:colOff>0</xdr:colOff>
                    <xdr:row>12</xdr:row>
                    <xdr:rowOff>76200</xdr:rowOff>
                  </from>
                  <to>
                    <xdr:col>4</xdr:col>
                    <xdr:colOff>1348740</xdr:colOff>
                    <xdr:row>14</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D32F7E29-B8BE-4D62-A51A-EAC6B2DF93A7}">
          <x14:formula1>
            <xm:f>'Y.Menus déroulants'!$B$39:$B$43</xm:f>
          </x14:formula1>
          <xm:sqref>E133</xm:sqref>
        </x14:dataValidation>
        <x14:dataValidation type="list" allowBlank="1" showInputMessage="1" showErrorMessage="1" xr:uid="{091A5450-93C3-4ADD-B791-04303CDEBA42}">
          <x14:formula1>
            <xm:f>'X.Calculs DATECH prélim.'!$A$58:$A$66</xm:f>
          </x14:formula1>
          <xm:sqref>F93:J93 F72:J72 F88:J88 F98:J98 F82:J82 F77:J77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DAD-AB43-44B2-AE81-1A1155B6D770}">
  <sheetPr codeName="Feuil11">
    <tabColor rgb="FF5B7F95"/>
    <pageSetUpPr fitToPage="1"/>
  </sheetPr>
  <dimension ref="B2:Q192"/>
  <sheetViews>
    <sheetView showGridLines="0" view="pageBreakPreview" zoomScale="130" zoomScaleNormal="100" zoomScaleSheetLayoutView="130" workbookViewId="0">
      <selection activeCell="F11" sqref="F11:H11"/>
    </sheetView>
  </sheetViews>
  <sheetFormatPr baseColWidth="10" defaultColWidth="11" defaultRowHeight="13.8"/>
  <cols>
    <col min="1" max="2" width="2.5" customWidth="1"/>
    <col min="3" max="3" width="10" customWidth="1"/>
    <col min="4" max="4" width="13.296875" customWidth="1"/>
    <col min="5" max="6" width="18.19921875" customWidth="1"/>
    <col min="7" max="7" width="2.5" customWidth="1"/>
    <col min="8" max="9" width="18.19921875" customWidth="1"/>
    <col min="10" max="10" width="23.69921875" customWidth="1"/>
    <col min="11" max="11" width="2.5" customWidth="1"/>
    <col min="12" max="12" width="3.296875" customWidth="1"/>
    <col min="15" max="15" width="12" bestFit="1" customWidth="1"/>
  </cols>
  <sheetData>
    <row r="2" spans="2:15" ht="24.6">
      <c r="B2" s="298" t="s">
        <v>131</v>
      </c>
      <c r="D2" s="299"/>
      <c r="E2" s="299"/>
      <c r="F2" s="299"/>
      <c r="G2" s="299"/>
      <c r="H2" s="299"/>
      <c r="I2" s="299"/>
      <c r="J2" s="299"/>
      <c r="K2" s="299"/>
      <c r="L2" s="299"/>
      <c r="M2" s="299"/>
      <c r="N2" s="299"/>
      <c r="O2" s="299"/>
    </row>
    <row r="3" spans="2:15" ht="17.399999999999999">
      <c r="B3" s="300" t="s">
        <v>1</v>
      </c>
      <c r="E3" s="301"/>
      <c r="F3" s="302"/>
      <c r="G3" s="302"/>
      <c r="H3" s="302"/>
      <c r="I3" s="302"/>
    </row>
    <row r="4" spans="2:15" ht="25.5" customHeight="1">
      <c r="B4" s="303"/>
      <c r="C4" s="304"/>
      <c r="E4" s="301"/>
      <c r="F4" s="302"/>
      <c r="G4" s="302"/>
      <c r="H4" s="302"/>
      <c r="I4" s="302"/>
    </row>
    <row r="5" spans="2:15" ht="16.5" customHeight="1">
      <c r="B5" s="569" t="s">
        <v>528</v>
      </c>
      <c r="C5" s="569"/>
      <c r="D5" s="569"/>
      <c r="E5" s="569"/>
      <c r="F5" s="569"/>
      <c r="G5" s="569"/>
      <c r="H5" s="569"/>
      <c r="I5" s="302"/>
      <c r="K5" s="305" t="s">
        <v>5</v>
      </c>
    </row>
    <row r="6" spans="2:15" ht="5.25" customHeight="1">
      <c r="B6" s="569"/>
      <c r="C6" s="569"/>
      <c r="D6" s="569"/>
      <c r="E6" s="569"/>
      <c r="F6" s="569"/>
      <c r="G6" s="569"/>
      <c r="H6" s="569"/>
    </row>
    <row r="7" spans="2:15" s="346" customFormat="1" ht="37.799999999999997" customHeight="1">
      <c r="B7" s="569"/>
      <c r="C7" s="569"/>
      <c r="D7" s="569"/>
      <c r="E7" s="569"/>
      <c r="F7" s="569"/>
      <c r="G7" s="569"/>
      <c r="H7" s="569"/>
      <c r="J7" s="662" t="str">
        <f>'2.Energy Simu. prelim.'!H7</f>
        <v>PE235-XXXX</v>
      </c>
      <c r="K7" s="662"/>
      <c r="M7" s="416"/>
    </row>
    <row r="8" spans="2:15">
      <c r="K8" s="307" t="str">
        <f>'1.Declaration of interest'!M6</f>
        <v>Révision 2021-11</v>
      </c>
      <c r="M8" s="1"/>
    </row>
    <row r="9" spans="2:15" ht="15" customHeight="1">
      <c r="B9" s="308"/>
      <c r="C9" s="527" t="s">
        <v>496</v>
      </c>
      <c r="D9" s="538"/>
      <c r="E9" s="538"/>
      <c r="F9" s="538"/>
      <c r="G9" s="538"/>
      <c r="H9" s="538"/>
      <c r="I9" s="538"/>
      <c r="J9" s="538"/>
      <c r="K9" s="308"/>
    </row>
    <row r="10" spans="2:15" s="309" customFormat="1" ht="6.75" customHeight="1">
      <c r="B10" s="310"/>
      <c r="C10" s="311"/>
      <c r="D10" s="312"/>
      <c r="E10" s="312"/>
      <c r="F10" s="312"/>
      <c r="G10" s="312"/>
      <c r="H10" s="312"/>
      <c r="I10" s="312"/>
      <c r="J10" s="312"/>
      <c r="K10" s="310"/>
    </row>
    <row r="11" spans="2:15">
      <c r="B11" s="306"/>
      <c r="C11" s="312" t="s">
        <v>132</v>
      </c>
      <c r="D11" s="312"/>
      <c r="E11" s="312"/>
      <c r="F11" s="663" t="str">
        <f>IF('2.Energy Simu. prelim.'!E12=0,"",'2.Energy Simu. prelim.'!E12)</f>
        <v/>
      </c>
      <c r="G11" s="664"/>
      <c r="H11" s="665"/>
      <c r="I11" s="414" t="s">
        <v>60</v>
      </c>
      <c r="J11" s="454" t="str">
        <f>IF('2.Energy Simu. prelim.'!J12=0,"",'2.Energy Simu. prelim.'!J12)</f>
        <v/>
      </c>
      <c r="K11" s="306"/>
    </row>
    <row r="12" spans="2:15" ht="7.05" customHeight="1">
      <c r="B12" s="306"/>
      <c r="C12" s="313"/>
      <c r="D12" s="314"/>
      <c r="E12" s="314"/>
      <c r="F12" s="315"/>
      <c r="G12" s="315"/>
      <c r="H12" s="315"/>
      <c r="I12" s="315"/>
      <c r="J12" s="315"/>
      <c r="K12" s="306"/>
    </row>
    <row r="13" spans="2:15">
      <c r="B13" s="306"/>
      <c r="C13" s="317" t="s">
        <v>133</v>
      </c>
      <c r="D13" s="318"/>
      <c r="E13" s="318"/>
      <c r="F13" s="318"/>
      <c r="G13" s="319"/>
      <c r="H13" s="319"/>
      <c r="I13" s="319"/>
      <c r="J13" s="319"/>
      <c r="K13" s="306"/>
    </row>
    <row r="14" spans="2:15" ht="7.05" customHeight="1">
      <c r="B14" s="306"/>
      <c r="C14" s="313"/>
      <c r="D14" s="314"/>
      <c r="E14" s="314"/>
      <c r="F14" s="315"/>
      <c r="G14" s="315"/>
      <c r="H14" s="315"/>
      <c r="I14" s="315"/>
      <c r="J14" s="315"/>
      <c r="K14" s="306"/>
    </row>
    <row r="15" spans="2:15" s="309" customFormat="1" ht="12.75" customHeight="1">
      <c r="B15" s="310"/>
      <c r="C15" s="311" t="s">
        <v>134</v>
      </c>
      <c r="D15" s="312"/>
      <c r="E15" s="312"/>
      <c r="F15" s="312"/>
      <c r="G15" s="312"/>
      <c r="H15" s="312"/>
      <c r="I15" s="312"/>
      <c r="J15" s="312"/>
      <c r="K15" s="310"/>
    </row>
    <row r="16" spans="2:15" s="309" customFormat="1" ht="17.25" customHeight="1">
      <c r="B16" s="310"/>
      <c r="C16" s="407" t="s">
        <v>135</v>
      </c>
      <c r="D16" s="312"/>
      <c r="E16" s="312"/>
      <c r="F16" s="312"/>
      <c r="G16" s="312"/>
      <c r="H16" s="312"/>
      <c r="I16" s="312"/>
      <c r="J16" s="312"/>
      <c r="K16" s="310"/>
    </row>
    <row r="17" spans="2:11" ht="6.75" customHeight="1">
      <c r="B17" s="306"/>
      <c r="C17" s="306"/>
      <c r="D17" s="314"/>
      <c r="E17" s="315"/>
      <c r="F17" s="315"/>
      <c r="G17" s="315"/>
      <c r="H17" s="315"/>
      <c r="I17" s="320"/>
      <c r="J17" s="320"/>
      <c r="K17" s="306"/>
    </row>
    <row r="18" spans="2:11">
      <c r="B18" s="306"/>
      <c r="C18" s="407" t="s">
        <v>64</v>
      </c>
      <c r="D18" s="314"/>
      <c r="E18" s="640" t="str">
        <f>IF('1.Declaration of interest'!E40=0,"",'1.Declaration of interest'!E40)</f>
        <v/>
      </c>
      <c r="F18" s="640"/>
      <c r="G18" s="640"/>
      <c r="H18" s="414" t="s">
        <v>65</v>
      </c>
      <c r="I18" s="658" t="str">
        <f>IF('1.Declaration of interest'!J40=0,"",'1.Declaration of interest'!J40)</f>
        <v/>
      </c>
      <c r="J18" s="658"/>
      <c r="K18" s="306"/>
    </row>
    <row r="19" spans="2:11" ht="7.05" customHeight="1">
      <c r="B19" s="306"/>
      <c r="C19" s="407"/>
      <c r="D19" s="314"/>
      <c r="E19" s="392"/>
      <c r="F19" s="392"/>
      <c r="G19" s="392"/>
      <c r="H19" s="321"/>
      <c r="I19" s="392"/>
      <c r="J19" s="392"/>
      <c r="K19" s="306"/>
    </row>
    <row r="20" spans="2:11">
      <c r="B20" s="306"/>
      <c r="C20" s="407" t="s">
        <v>66</v>
      </c>
      <c r="D20" s="314"/>
      <c r="E20" s="640" t="str">
        <f>IF('1.Declaration of interest'!E42=0,"",'1.Declaration of interest'!E42)</f>
        <v/>
      </c>
      <c r="F20" s="640"/>
      <c r="G20" s="640"/>
      <c r="H20" s="414" t="s">
        <v>17</v>
      </c>
      <c r="I20" s="658" t="str">
        <f>IF('1.Declaration of interest'!J42=0,"",'1.Declaration of interest'!J42)</f>
        <v/>
      </c>
      <c r="J20" s="658"/>
      <c r="K20" s="306"/>
    </row>
    <row r="21" spans="2:11" ht="7.05" customHeight="1">
      <c r="B21" s="306"/>
      <c r="C21" s="407"/>
      <c r="D21" s="314"/>
      <c r="E21" s="392"/>
      <c r="F21" s="392"/>
      <c r="G21" s="392"/>
      <c r="H21" s="321"/>
      <c r="I21" s="392"/>
      <c r="J21" s="392"/>
      <c r="K21" s="306"/>
    </row>
    <row r="22" spans="2:11">
      <c r="B22" s="306"/>
      <c r="C22" s="407" t="s">
        <v>67</v>
      </c>
      <c r="D22" s="314"/>
      <c r="E22" s="640" t="str">
        <f>IF('1.Declaration of interest'!E44=0,"",'1.Declaration of interest'!E44)</f>
        <v/>
      </c>
      <c r="F22" s="640"/>
      <c r="G22" s="640"/>
      <c r="H22" s="640"/>
      <c r="I22" s="640"/>
      <c r="J22" s="640"/>
      <c r="K22" s="306"/>
    </row>
    <row r="23" spans="2:11" ht="7.05" customHeight="1">
      <c r="B23" s="306"/>
      <c r="C23" s="407"/>
      <c r="D23" s="314"/>
      <c r="E23" s="392"/>
      <c r="F23" s="392"/>
      <c r="G23" s="392"/>
      <c r="H23" s="392"/>
      <c r="I23" s="392"/>
      <c r="J23" s="392"/>
      <c r="K23" s="306"/>
    </row>
    <row r="24" spans="2:11">
      <c r="B24" s="306"/>
      <c r="C24" s="407" t="s">
        <v>68</v>
      </c>
      <c r="D24" s="314"/>
      <c r="E24" s="640" t="str">
        <f>IF('1.Declaration of interest'!E46=0,"",'1.Declaration of interest'!E46)</f>
        <v/>
      </c>
      <c r="F24" s="640"/>
      <c r="G24" s="640"/>
      <c r="H24" s="640"/>
      <c r="I24" s="640"/>
      <c r="J24" s="640"/>
      <c r="K24" s="306"/>
    </row>
    <row r="25" spans="2:11" ht="7.05" customHeight="1">
      <c r="B25" s="306"/>
      <c r="C25" s="407"/>
      <c r="D25" s="314"/>
      <c r="E25" s="392"/>
      <c r="F25" s="392"/>
      <c r="G25" s="392"/>
      <c r="H25" s="392"/>
      <c r="I25" s="392"/>
      <c r="J25" s="392"/>
      <c r="K25" s="306"/>
    </row>
    <row r="26" spans="2:11">
      <c r="B26" s="306"/>
      <c r="C26" s="407" t="s">
        <v>69</v>
      </c>
      <c r="D26" s="314"/>
      <c r="E26" s="640" t="str">
        <f>IF('1.Declaration of interest'!E48=0,"",'1.Declaration of interest'!E48)</f>
        <v/>
      </c>
      <c r="F26" s="640"/>
      <c r="G26" s="640"/>
      <c r="H26" s="640"/>
      <c r="I26" s="640"/>
      <c r="J26" s="640"/>
      <c r="K26" s="306"/>
    </row>
    <row r="27" spans="2:11" ht="7.05" customHeight="1">
      <c r="B27" s="306"/>
      <c r="C27" s="407"/>
      <c r="D27" s="314"/>
      <c r="E27" s="392"/>
      <c r="F27" s="392"/>
      <c r="G27" s="392"/>
      <c r="H27" s="392"/>
      <c r="I27" s="392"/>
      <c r="J27" s="392"/>
      <c r="K27" s="306"/>
    </row>
    <row r="28" spans="2:11">
      <c r="B28" s="306"/>
      <c r="C28" s="407" t="s">
        <v>70</v>
      </c>
      <c r="D28" s="314"/>
      <c r="E28" s="640" t="str">
        <f>IF('1.Declaration of interest'!E50=0,"",'1.Declaration of interest'!E50)</f>
        <v/>
      </c>
      <c r="F28" s="640"/>
      <c r="G28" s="640"/>
      <c r="H28" s="414" t="s">
        <v>71</v>
      </c>
      <c r="I28" s="658" t="str">
        <f>IF('1.Declaration of interest'!J50=0,"",'1.Declaration of interest'!J50)</f>
        <v/>
      </c>
      <c r="J28" s="658"/>
      <c r="K28" s="306"/>
    </row>
    <row r="29" spans="2:11" ht="6.75" customHeight="1">
      <c r="B29" s="306"/>
      <c r="C29" s="306"/>
      <c r="D29" s="314"/>
      <c r="E29" s="315"/>
      <c r="F29" s="315"/>
      <c r="G29" s="315"/>
      <c r="H29" s="315"/>
      <c r="I29" s="315"/>
      <c r="J29" s="315"/>
      <c r="K29" s="306"/>
    </row>
    <row r="30" spans="2:11">
      <c r="C30" s="322" t="s">
        <v>22</v>
      </c>
      <c r="D30" s="323"/>
      <c r="E30" s="323"/>
      <c r="F30" s="323"/>
      <c r="G30" s="323"/>
      <c r="H30" s="323"/>
      <c r="I30" s="323"/>
      <c r="J30" s="323"/>
    </row>
    <row r="31" spans="2:11" ht="15" customHeight="1">
      <c r="B31" s="324"/>
      <c r="C31" s="527" t="s">
        <v>72</v>
      </c>
      <c r="D31" s="527"/>
      <c r="E31" s="527"/>
      <c r="F31" s="527"/>
      <c r="G31" s="527"/>
      <c r="H31" s="527"/>
      <c r="I31" s="527"/>
      <c r="J31" s="527"/>
      <c r="K31" s="324"/>
    </row>
    <row r="32" spans="2:11" ht="6" customHeight="1">
      <c r="B32" s="306"/>
      <c r="C32" s="325"/>
      <c r="D32" s="314"/>
      <c r="E32" s="314"/>
      <c r="F32" s="314"/>
      <c r="G32" s="314"/>
      <c r="H32" s="314"/>
      <c r="I32" s="314"/>
      <c r="J32" s="314"/>
      <c r="K32" s="306"/>
    </row>
    <row r="33" spans="2:17">
      <c r="B33" s="306"/>
      <c r="C33" s="313" t="s">
        <v>73</v>
      </c>
      <c r="D33" s="314"/>
      <c r="E33" s="314"/>
      <c r="F33" s="666" t="str">
        <f>IF('2.Energy Simu. prelim.'!F34=0,"",'2.Energy Simu. prelim.'!F34)</f>
        <v/>
      </c>
      <c r="G33" s="666"/>
      <c r="H33" s="666"/>
      <c r="I33" s="666"/>
      <c r="J33" s="666"/>
      <c r="K33" s="306"/>
    </row>
    <row r="34" spans="2:17" ht="6.75" customHeight="1">
      <c r="B34" s="306"/>
      <c r="C34" s="313"/>
      <c r="D34" s="314"/>
      <c r="E34" s="314"/>
      <c r="F34" s="314"/>
      <c r="G34" s="314"/>
      <c r="H34" s="314"/>
      <c r="I34" s="314"/>
      <c r="J34" s="314"/>
      <c r="K34" s="306"/>
    </row>
    <row r="35" spans="2:17">
      <c r="B35" s="306"/>
      <c r="C35" s="313" t="s">
        <v>74</v>
      </c>
      <c r="D35" s="314"/>
      <c r="E35" s="314"/>
      <c r="F35" s="666" t="str">
        <f>IF('2.Energy Simu. prelim.'!F36=0,"",'2.Energy Simu. prelim.'!F36)</f>
        <v/>
      </c>
      <c r="G35" s="666"/>
      <c r="H35" s="666"/>
      <c r="I35" s="666"/>
      <c r="J35" s="666"/>
      <c r="K35" s="306"/>
    </row>
    <row r="36" spans="2:17" ht="6.75" customHeight="1">
      <c r="B36" s="306"/>
      <c r="C36" s="326"/>
      <c r="D36" s="318"/>
      <c r="E36" s="318"/>
      <c r="F36" s="318"/>
      <c r="G36" s="318"/>
      <c r="H36" s="318"/>
      <c r="I36" s="318"/>
      <c r="J36" s="318"/>
      <c r="K36" s="306"/>
    </row>
    <row r="37" spans="2:17" ht="15" customHeight="1">
      <c r="B37" s="306"/>
      <c r="C37" s="526" t="s">
        <v>75</v>
      </c>
      <c r="D37" s="617"/>
      <c r="E37" s="617"/>
      <c r="F37" s="617"/>
      <c r="G37" s="617"/>
      <c r="H37" s="617"/>
      <c r="I37" s="617"/>
      <c r="J37" s="617"/>
      <c r="K37" s="306"/>
    </row>
    <row r="38" spans="2:17" ht="6.75" customHeight="1">
      <c r="B38" s="306"/>
      <c r="C38" s="326"/>
      <c r="D38" s="318"/>
      <c r="E38" s="318"/>
      <c r="F38" s="318"/>
      <c r="G38" s="318"/>
      <c r="H38" s="318"/>
      <c r="I38" s="318"/>
      <c r="J38" s="318"/>
      <c r="K38" s="306"/>
    </row>
    <row r="39" spans="2:17" s="309" customFormat="1" ht="29.25" customHeight="1">
      <c r="B39" s="306"/>
      <c r="C39" s="574" t="s">
        <v>76</v>
      </c>
      <c r="D39" s="574"/>
      <c r="E39" s="574"/>
      <c r="F39" s="574"/>
      <c r="G39" s="574"/>
      <c r="H39" s="574"/>
      <c r="I39" s="667" t="s">
        <v>77</v>
      </c>
      <c r="J39" s="668"/>
      <c r="K39" s="310"/>
    </row>
    <row r="40" spans="2:17">
      <c r="B40" s="306"/>
      <c r="C40" s="645" t="str">
        <f>IF('2.Energy Simu. prelim.'!C41=0,"",'2.Energy Simu. prelim.'!C41)</f>
        <v/>
      </c>
      <c r="D40" s="645"/>
      <c r="E40" s="645"/>
      <c r="F40" s="645"/>
      <c r="G40" s="645"/>
      <c r="H40" s="645"/>
      <c r="I40" s="660" t="str">
        <f>IF('2.Energy Simu. prelim.'!I41=0,"",'2.Energy Simu. prelim.'!I41)</f>
        <v/>
      </c>
      <c r="J40" s="660"/>
      <c r="K40" s="306"/>
    </row>
    <row r="41" spans="2:17">
      <c r="B41" s="306"/>
      <c r="C41" s="645" t="str">
        <f>IF('2.Energy Simu. prelim.'!C42=0,"",'2.Energy Simu. prelim.'!C42)</f>
        <v/>
      </c>
      <c r="D41" s="645"/>
      <c r="E41" s="645"/>
      <c r="F41" s="645"/>
      <c r="G41" s="645"/>
      <c r="H41" s="645"/>
      <c r="I41" s="660" t="str">
        <f>IF('2.Energy Simu. prelim.'!I42=0,"",'2.Energy Simu. prelim.'!I42)</f>
        <v/>
      </c>
      <c r="J41" s="660"/>
      <c r="K41" s="306"/>
    </row>
    <row r="42" spans="2:17">
      <c r="B42" s="306"/>
      <c r="C42" s="645" t="str">
        <f>IF('2.Energy Simu. prelim.'!C43=0,"",'2.Energy Simu. prelim.'!C43)</f>
        <v/>
      </c>
      <c r="D42" s="645"/>
      <c r="E42" s="645"/>
      <c r="F42" s="645"/>
      <c r="G42" s="645"/>
      <c r="H42" s="645"/>
      <c r="I42" s="660" t="str">
        <f>IF('2.Energy Simu. prelim.'!I43=0,"",'2.Energy Simu. prelim.'!I43)</f>
        <v/>
      </c>
      <c r="J42" s="660"/>
      <c r="K42" s="306"/>
    </row>
    <row r="43" spans="2:17">
      <c r="B43" s="306"/>
      <c r="C43" s="645" t="str">
        <f>IF('2.Energy Simu. prelim.'!C44=0,"",'2.Energy Simu. prelim.'!C44)</f>
        <v/>
      </c>
      <c r="D43" s="645"/>
      <c r="E43" s="645"/>
      <c r="F43" s="645"/>
      <c r="G43" s="645"/>
      <c r="H43" s="645"/>
      <c r="I43" s="660" t="str">
        <f>IF('2.Energy Simu. prelim.'!I44=0,"",'2.Energy Simu. prelim.'!I44)</f>
        <v/>
      </c>
      <c r="J43" s="660"/>
      <c r="K43" s="306"/>
    </row>
    <row r="44" spans="2:17" ht="7.5" customHeight="1">
      <c r="B44" s="306"/>
      <c r="C44" s="313"/>
      <c r="D44" s="314"/>
      <c r="E44" s="314"/>
      <c r="F44" s="314"/>
      <c r="G44" s="314"/>
      <c r="H44" s="314"/>
      <c r="I44" s="314"/>
      <c r="J44" s="314"/>
      <c r="K44" s="306"/>
    </row>
    <row r="45" spans="2:17" ht="7.5" customHeight="1">
      <c r="B45" s="306"/>
      <c r="C45" s="313"/>
      <c r="D45" s="314"/>
      <c r="E45" s="314"/>
      <c r="F45" s="314"/>
      <c r="G45" s="314"/>
      <c r="H45" s="314"/>
      <c r="I45" s="314"/>
      <c r="J45" s="314"/>
      <c r="K45" s="306"/>
    </row>
    <row r="46" spans="2:17">
      <c r="B46" s="306"/>
      <c r="C46" s="313" t="s">
        <v>78</v>
      </c>
      <c r="D46" s="314"/>
      <c r="E46" s="314"/>
      <c r="F46" s="517" t="str">
        <f>IF('2.Energy Simu. prelim.'!H47=0,"",'2.Energy Simu. prelim.'!H47)</f>
        <v/>
      </c>
      <c r="G46" s="318"/>
      <c r="H46" s="393" t="s">
        <v>40</v>
      </c>
      <c r="I46" s="318"/>
      <c r="J46" s="318"/>
      <c r="K46" s="306"/>
    </row>
    <row r="47" spans="2:17" ht="7.5" customHeight="1">
      <c r="B47" s="306"/>
      <c r="C47" s="313"/>
      <c r="D47" s="314"/>
      <c r="E47" s="314"/>
      <c r="F47" s="314"/>
      <c r="G47" s="314"/>
      <c r="H47" s="314"/>
      <c r="I47" s="314"/>
      <c r="J47" s="314"/>
      <c r="K47" s="306"/>
    </row>
    <row r="48" spans="2:17">
      <c r="B48" s="306"/>
      <c r="C48" s="553" t="s">
        <v>136</v>
      </c>
      <c r="D48" s="553"/>
      <c r="E48" s="553"/>
      <c r="F48" s="517" t="str">
        <f>IF('2.Energy Simu. prelim.'!H49=0,"",'2.Energy Simu. prelim.'!H49)</f>
        <v/>
      </c>
      <c r="G48" s="318"/>
      <c r="H48" s="393" t="s">
        <v>40</v>
      </c>
      <c r="I48" s="318"/>
      <c r="J48" s="318"/>
      <c r="K48" s="306"/>
      <c r="Q48" s="327"/>
    </row>
    <row r="49" spans="2:11" ht="13.05" customHeight="1">
      <c r="B49" s="306"/>
      <c r="C49" s="553"/>
      <c r="D49" s="553"/>
      <c r="E49" s="553"/>
      <c r="F49" s="314"/>
      <c r="G49" s="314"/>
      <c r="H49" s="314"/>
      <c r="I49" s="314"/>
      <c r="J49" s="314"/>
      <c r="K49" s="306"/>
    </row>
    <row r="50" spans="2:11" ht="15" customHeight="1">
      <c r="B50" s="306"/>
      <c r="C50" s="313"/>
      <c r="D50" s="314"/>
      <c r="E50" s="314"/>
      <c r="F50" s="314"/>
      <c r="G50" s="314"/>
      <c r="H50" s="314"/>
      <c r="I50" s="314"/>
      <c r="J50" s="314"/>
      <c r="K50" s="306"/>
    </row>
    <row r="51" spans="2:11">
      <c r="B51" s="306"/>
      <c r="C51" s="472" t="s">
        <v>508</v>
      </c>
      <c r="D51" s="314"/>
      <c r="E51" s="314"/>
      <c r="F51" s="318"/>
      <c r="G51" s="318"/>
      <c r="H51" s="518">
        <f>'2.Energy Simu. prelim.'!H51</f>
        <v>0</v>
      </c>
      <c r="I51" s="318"/>
      <c r="J51" s="318"/>
      <c r="K51" s="306"/>
    </row>
    <row r="52" spans="2:11" ht="6.75" customHeight="1">
      <c r="B52" s="306"/>
      <c r="C52" s="326"/>
      <c r="D52" s="318"/>
      <c r="E52" s="318"/>
      <c r="F52" s="318"/>
      <c r="G52" s="318"/>
      <c r="H52" s="318"/>
      <c r="I52" s="318"/>
      <c r="J52" s="318"/>
      <c r="K52" s="306"/>
    </row>
    <row r="53" spans="2:11">
      <c r="B53" s="306"/>
      <c r="C53" s="313"/>
      <c r="D53" s="534" t="s">
        <v>137</v>
      </c>
      <c r="E53" s="534"/>
      <c r="F53" s="534"/>
      <c r="G53" s="534"/>
      <c r="H53" s="534"/>
      <c r="I53" s="534"/>
      <c r="J53" s="534"/>
      <c r="K53" s="306"/>
    </row>
    <row r="54" spans="2:11" ht="15" customHeight="1">
      <c r="B54" s="306"/>
      <c r="C54" s="313"/>
      <c r="D54" s="534"/>
      <c r="E54" s="534"/>
      <c r="F54" s="534"/>
      <c r="G54" s="534"/>
      <c r="H54" s="534"/>
      <c r="I54" s="534"/>
      <c r="J54" s="534"/>
      <c r="K54" s="306"/>
    </row>
    <row r="55" spans="2:11" ht="6.75" customHeight="1">
      <c r="B55" s="306"/>
      <c r="C55" s="313"/>
      <c r="D55" s="314"/>
      <c r="E55" s="314"/>
      <c r="F55" s="314"/>
      <c r="G55" s="314"/>
      <c r="H55" s="314"/>
      <c r="I55" s="314"/>
      <c r="J55" s="314"/>
      <c r="K55" s="306"/>
    </row>
    <row r="56" spans="2:11" ht="15" customHeight="1">
      <c r="B56" s="306"/>
      <c r="C56" s="313" t="s">
        <v>138</v>
      </c>
      <c r="D56" s="314"/>
      <c r="E56" s="314"/>
      <c r="F56" s="314"/>
      <c r="G56" s="314"/>
      <c r="H56" s="312" t="s">
        <v>82</v>
      </c>
      <c r="I56" s="519">
        <f>'2.Energy Simu. prelim.'!I54</f>
        <v>0</v>
      </c>
      <c r="J56" s="417" t="s">
        <v>83</v>
      </c>
      <c r="K56" s="306"/>
    </row>
    <row r="57" spans="2:11" ht="6.75" customHeight="1">
      <c r="B57" s="306"/>
      <c r="C57" s="313"/>
      <c r="D57" s="314"/>
      <c r="E57" s="314"/>
      <c r="F57" s="314"/>
      <c r="G57" s="314"/>
      <c r="H57" s="312"/>
      <c r="I57" s="460"/>
      <c r="J57" s="328"/>
      <c r="K57" s="306"/>
    </row>
    <row r="58" spans="2:11" ht="15" customHeight="1">
      <c r="B58" s="306"/>
      <c r="C58" s="313"/>
      <c r="D58" s="314"/>
      <c r="E58" s="314"/>
      <c r="F58" s="314"/>
      <c r="G58" s="314"/>
      <c r="H58" s="312" t="s">
        <v>84</v>
      </c>
      <c r="I58" s="519">
        <f>'2.Energy Simu. prelim.'!I56</f>
        <v>0</v>
      </c>
      <c r="J58" s="417" t="s">
        <v>83</v>
      </c>
      <c r="K58" s="306"/>
    </row>
    <row r="59" spans="2:11" ht="6.75" customHeight="1">
      <c r="B59" s="306"/>
      <c r="C59" s="313"/>
      <c r="D59" s="314"/>
      <c r="E59" s="314"/>
      <c r="F59" s="314"/>
      <c r="G59" s="314"/>
      <c r="H59" s="312"/>
      <c r="I59" s="460"/>
      <c r="J59" s="328"/>
      <c r="K59" s="306"/>
    </row>
    <row r="60" spans="2:11" ht="15" customHeight="1">
      <c r="B60" s="306"/>
      <c r="C60" s="313"/>
      <c r="D60" s="314"/>
      <c r="E60" s="314"/>
      <c r="F60" s="314"/>
      <c r="G60" s="314"/>
      <c r="H60" s="312" t="s">
        <v>85</v>
      </c>
      <c r="I60" s="519">
        <f>'2.Energy Simu. prelim.'!I58</f>
        <v>0</v>
      </c>
      <c r="J60" s="417" t="s">
        <v>83</v>
      </c>
      <c r="K60" s="306"/>
    </row>
    <row r="61" spans="2:11" ht="6.75" customHeight="1" thickBot="1">
      <c r="B61" s="306"/>
      <c r="C61" s="313"/>
      <c r="D61" s="314"/>
      <c r="E61" s="314"/>
      <c r="F61" s="314"/>
      <c r="G61" s="314"/>
      <c r="H61" s="312"/>
      <c r="I61" s="460"/>
      <c r="J61" s="314"/>
      <c r="K61" s="306"/>
    </row>
    <row r="62" spans="2:11" ht="15" customHeight="1">
      <c r="B62" s="306"/>
      <c r="C62" s="313"/>
      <c r="D62" s="314"/>
      <c r="E62" s="314"/>
      <c r="F62" s="314"/>
      <c r="G62" s="314"/>
      <c r="H62" s="312" t="s">
        <v>86</v>
      </c>
      <c r="I62" s="468">
        <f>IFERROR(I60+I58+I56,"")</f>
        <v>0</v>
      </c>
      <c r="J62" s="417" t="s">
        <v>87</v>
      </c>
      <c r="K62" s="306"/>
    </row>
    <row r="63" spans="2:11" ht="6.75" customHeight="1">
      <c r="B63" s="306"/>
      <c r="C63" s="313"/>
      <c r="D63" s="314"/>
      <c r="E63" s="314"/>
      <c r="F63" s="314"/>
      <c r="G63" s="314"/>
      <c r="H63" s="318"/>
      <c r="I63" s="314"/>
      <c r="J63" s="314"/>
      <c r="K63" s="306"/>
    </row>
    <row r="64" spans="2:11">
      <c r="B64" s="306"/>
      <c r="C64" s="329" t="s">
        <v>88</v>
      </c>
      <c r="D64" s="314"/>
      <c r="E64" s="314"/>
      <c r="F64" s="312"/>
      <c r="G64" s="312"/>
      <c r="H64" s="318"/>
      <c r="I64" s="518">
        <f>'2.Energy Simu. prelim.'!I62</f>
        <v>0</v>
      </c>
      <c r="J64" s="314"/>
      <c r="K64" s="306"/>
    </row>
    <row r="65" spans="2:17" ht="6.75" customHeight="1">
      <c r="B65" s="306"/>
      <c r="C65" s="326"/>
      <c r="D65" s="318"/>
      <c r="E65" s="318"/>
      <c r="F65" s="318"/>
      <c r="G65" s="318"/>
      <c r="H65" s="318"/>
      <c r="I65" s="318"/>
      <c r="J65" s="318"/>
      <c r="K65" s="306"/>
    </row>
    <row r="66" spans="2:17" ht="14.25" customHeight="1">
      <c r="B66" s="306"/>
      <c r="C66" s="313"/>
      <c r="D66" s="306"/>
      <c r="E66" s="393"/>
      <c r="F66" s="393"/>
      <c r="G66" s="393"/>
      <c r="H66" s="393"/>
      <c r="I66" s="393"/>
      <c r="J66" s="393"/>
      <c r="K66" s="306"/>
    </row>
    <row r="67" spans="2:17" ht="37.5" customHeight="1">
      <c r="B67" s="306"/>
      <c r="C67" s="313"/>
      <c r="D67" s="661" t="s">
        <v>139</v>
      </c>
      <c r="E67" s="661"/>
      <c r="F67" s="661"/>
      <c r="G67" s="661"/>
      <c r="H67" s="661"/>
      <c r="I67" s="661"/>
      <c r="J67" s="661"/>
      <c r="K67" s="306"/>
    </row>
    <row r="68" spans="2:17" ht="6.75" customHeight="1" thickBot="1">
      <c r="B68" s="306"/>
      <c r="C68" s="313"/>
      <c r="D68" s="314"/>
      <c r="E68" s="314"/>
      <c r="F68" s="314"/>
      <c r="G68" s="314"/>
      <c r="H68" s="314"/>
      <c r="I68" s="314"/>
      <c r="J68" s="314"/>
      <c r="K68" s="306"/>
    </row>
    <row r="69" spans="2:17" ht="15" customHeight="1" thickBot="1">
      <c r="B69" s="306"/>
      <c r="C69" s="526" t="s">
        <v>140</v>
      </c>
      <c r="D69" s="526"/>
      <c r="E69" s="526"/>
      <c r="F69" s="526"/>
      <c r="G69" s="526"/>
      <c r="H69" s="526"/>
      <c r="I69" s="452">
        <f>MIN(325000,(0.08*H51+I64)*0.75)</f>
        <v>0</v>
      </c>
      <c r="J69" s="314"/>
      <c r="K69" s="306"/>
    </row>
    <row r="70" spans="2:17" ht="6.75" customHeight="1">
      <c r="B70" s="306"/>
      <c r="C70" s="313"/>
      <c r="D70" s="314"/>
      <c r="E70" s="314"/>
      <c r="F70" s="314"/>
      <c r="G70" s="314"/>
      <c r="H70" s="314"/>
      <c r="I70" s="314"/>
      <c r="J70" s="314"/>
      <c r="K70" s="306"/>
    </row>
    <row r="71" spans="2:17">
      <c r="D71" s="323"/>
      <c r="E71" s="323"/>
      <c r="F71" s="323"/>
      <c r="G71" s="323"/>
      <c r="H71" s="323"/>
      <c r="I71" s="323"/>
      <c r="J71" s="323"/>
    </row>
    <row r="72" spans="2:17" ht="15" customHeight="1">
      <c r="B72" s="324"/>
      <c r="C72" s="527" t="s">
        <v>91</v>
      </c>
      <c r="D72" s="527"/>
      <c r="E72" s="527"/>
      <c r="F72" s="527"/>
      <c r="G72" s="527"/>
      <c r="H72" s="527"/>
      <c r="I72" s="527"/>
      <c r="J72" s="527"/>
      <c r="K72" s="324"/>
      <c r="N72" s="1"/>
    </row>
    <row r="73" spans="2:17" ht="6.75" customHeight="1">
      <c r="B73" s="306"/>
      <c r="C73" s="313"/>
      <c r="D73" s="314"/>
      <c r="E73" s="314"/>
      <c r="F73" s="314"/>
      <c r="G73" s="314"/>
      <c r="H73" s="314"/>
      <c r="I73" s="314"/>
      <c r="J73" s="314"/>
      <c r="K73" s="306"/>
    </row>
    <row r="74" spans="2:17" ht="66" customHeight="1">
      <c r="B74" s="306"/>
      <c r="C74" s="526" t="s">
        <v>92</v>
      </c>
      <c r="D74" s="617"/>
      <c r="E74" s="617"/>
      <c r="F74" s="617"/>
      <c r="G74" s="617"/>
      <c r="H74" s="617"/>
      <c r="I74" s="617"/>
      <c r="J74" s="617"/>
      <c r="K74" s="306"/>
    </row>
    <row r="75" spans="2:17" ht="6.75" customHeight="1">
      <c r="B75" s="306"/>
      <c r="C75" s="326"/>
      <c r="D75" s="318"/>
      <c r="E75" s="318"/>
      <c r="F75" s="318"/>
      <c r="G75" s="318"/>
      <c r="H75" s="318"/>
      <c r="I75" s="318"/>
      <c r="J75" s="318"/>
      <c r="K75" s="306"/>
    </row>
    <row r="76" spans="2:17" s="309" customFormat="1" ht="19.5" customHeight="1">
      <c r="B76" s="310"/>
      <c r="C76" s="602" t="s">
        <v>93</v>
      </c>
      <c r="D76" s="602"/>
      <c r="E76" s="602"/>
      <c r="F76" s="654" t="str">
        <f>'2.Energy Simu. prelim.'!F72</f>
        <v>&lt;Select&gt;</v>
      </c>
      <c r="G76" s="654"/>
      <c r="H76" s="654"/>
      <c r="I76" s="654"/>
      <c r="J76" s="654"/>
      <c r="K76" s="310"/>
      <c r="N76" s="330"/>
      <c r="O76" s="330"/>
      <c r="P76" s="330"/>
      <c r="Q76" s="330"/>
    </row>
    <row r="77" spans="2:17" ht="15" customHeight="1">
      <c r="B77" s="306"/>
      <c r="C77" s="589" t="s">
        <v>95</v>
      </c>
      <c r="D77" s="589"/>
      <c r="E77" s="645" t="str">
        <f>IF('2.Energy Simu. prelim.'!E73=0,"",'2.Energy Simu. prelim.'!E73)</f>
        <v/>
      </c>
      <c r="F77" s="645"/>
      <c r="G77" s="592" t="str">
        <f>VLOOKUP(F76,'X.Calculs DATECH prélim.'!$A$58:$F$66,3,FALSE)</f>
        <v xml:space="preserve"> </v>
      </c>
      <c r="H77" s="592"/>
      <c r="I77" s="592"/>
      <c r="J77" s="520" t="str">
        <f>IF('2.Energy Simu. prelim.'!J73=0,"",'2.Energy Simu. prelim.'!J73)</f>
        <v/>
      </c>
      <c r="K77" s="306"/>
      <c r="N77" s="330"/>
      <c r="O77" s="2"/>
      <c r="P77" s="330"/>
      <c r="Q77" s="331"/>
    </row>
    <row r="78" spans="2:17" ht="15" customHeight="1">
      <c r="B78" s="306"/>
      <c r="C78" s="589" t="s">
        <v>96</v>
      </c>
      <c r="D78" s="589"/>
      <c r="E78" s="645" t="str">
        <f>IF('2.Energy Simu. prelim.'!E74=0,"",'2.Energy Simu. prelim.'!E74)</f>
        <v/>
      </c>
      <c r="F78" s="645"/>
      <c r="G78" s="592" t="s">
        <v>97</v>
      </c>
      <c r="H78" s="592"/>
      <c r="I78" s="592"/>
      <c r="J78" s="520" t="str">
        <f>IF('2.Energy Simu. prelim.'!J74=0,"",'2.Energy Simu. prelim.'!J74)</f>
        <v/>
      </c>
      <c r="K78" s="306"/>
    </row>
    <row r="79" spans="2:17" ht="15" customHeight="1">
      <c r="B79" s="306"/>
      <c r="C79" s="589" t="s">
        <v>479</v>
      </c>
      <c r="D79" s="589"/>
      <c r="E79" s="645" t="str">
        <f>IF('2.Energy Simu. prelim.'!E75=0,"",'2.Energy Simu. prelim.'!E75)</f>
        <v/>
      </c>
      <c r="F79" s="645"/>
      <c r="G79" s="592" t="s">
        <v>99</v>
      </c>
      <c r="H79" s="592"/>
      <c r="I79" s="592"/>
      <c r="J79" s="520" t="str">
        <f>IF('2.Energy Simu. prelim.'!J75=0,"",'2.Energy Simu. prelim.'!J75)</f>
        <v/>
      </c>
      <c r="K79" s="306"/>
    </row>
    <row r="80" spans="2:17" ht="7.5" customHeight="1">
      <c r="B80" s="306"/>
      <c r="C80" s="313"/>
      <c r="D80" s="314"/>
      <c r="E80" s="314"/>
      <c r="F80" s="314"/>
      <c r="G80" s="314"/>
      <c r="H80" s="314"/>
      <c r="I80" s="314"/>
      <c r="J80" s="314"/>
      <c r="K80" s="306"/>
    </row>
    <row r="81" spans="2:17" s="309" customFormat="1" ht="19.5" customHeight="1">
      <c r="B81" s="310"/>
      <c r="C81" s="602" t="s">
        <v>100</v>
      </c>
      <c r="D81" s="602"/>
      <c r="E81" s="602"/>
      <c r="F81" s="654" t="str">
        <f>'2.Energy Simu. prelim.'!F77</f>
        <v>&lt;Select&gt;</v>
      </c>
      <c r="G81" s="654"/>
      <c r="H81" s="654"/>
      <c r="I81" s="654"/>
      <c r="J81" s="654"/>
      <c r="K81" s="310"/>
      <c r="N81" s="330"/>
      <c r="O81" s="330"/>
      <c r="P81" s="330"/>
      <c r="Q81" s="330"/>
    </row>
    <row r="82" spans="2:17" ht="15" customHeight="1">
      <c r="B82" s="306"/>
      <c r="C82" s="589" t="s">
        <v>95</v>
      </c>
      <c r="D82" s="589"/>
      <c r="E82" s="645" t="str">
        <f>IF('2.Energy Simu. prelim.'!E78=0,"",'2.Energy Simu. prelim.'!E78)</f>
        <v/>
      </c>
      <c r="F82" s="645"/>
      <c r="G82" s="592" t="str">
        <f>VLOOKUP(F81,'X.Calculs DATECH prélim.'!$A$58:$F$66,3,FALSE)</f>
        <v xml:space="preserve"> </v>
      </c>
      <c r="H82" s="592"/>
      <c r="I82" s="592"/>
      <c r="J82" s="520" t="str">
        <f>IF('2.Energy Simu. prelim.'!J78=0,"",'2.Energy Simu. prelim.'!J78)</f>
        <v/>
      </c>
      <c r="K82" s="306"/>
      <c r="N82" s="330"/>
      <c r="O82" s="2"/>
      <c r="P82" s="330"/>
      <c r="Q82" s="331"/>
    </row>
    <row r="83" spans="2:17" ht="15" customHeight="1">
      <c r="B83" s="306"/>
      <c r="C83" s="589" t="s">
        <v>96</v>
      </c>
      <c r="D83" s="589"/>
      <c r="E83" s="645" t="str">
        <f>IF('2.Energy Simu. prelim.'!E79=0,"",'2.Energy Simu. prelim.'!E79)</f>
        <v/>
      </c>
      <c r="F83" s="645"/>
      <c r="G83" s="592" t="s">
        <v>97</v>
      </c>
      <c r="H83" s="592"/>
      <c r="I83" s="592"/>
      <c r="J83" s="520" t="str">
        <f>IF('2.Energy Simu. prelim.'!J79=0,"",'2.Energy Simu. prelim.'!J79)</f>
        <v/>
      </c>
      <c r="K83" s="306"/>
    </row>
    <row r="84" spans="2:17" ht="15" customHeight="1">
      <c r="B84" s="306"/>
      <c r="C84" s="589" t="s">
        <v>479</v>
      </c>
      <c r="D84" s="589"/>
      <c r="E84" s="645" t="str">
        <f>IF('2.Energy Simu. prelim.'!E80=0,"",'2.Energy Simu. prelim.'!E80)</f>
        <v/>
      </c>
      <c r="F84" s="645"/>
      <c r="G84" s="592" t="s">
        <v>99</v>
      </c>
      <c r="H84" s="592"/>
      <c r="I84" s="592"/>
      <c r="J84" s="520" t="str">
        <f>IF('2.Energy Simu. prelim.'!J80=0,"",'2.Energy Simu. prelim.'!J80)</f>
        <v/>
      </c>
      <c r="K84" s="306"/>
    </row>
    <row r="85" spans="2:17" ht="7.5" customHeight="1">
      <c r="B85" s="306"/>
      <c r="C85" s="313"/>
      <c r="D85" s="314"/>
      <c r="E85" s="314"/>
      <c r="F85" s="314"/>
      <c r="G85" s="314"/>
      <c r="H85" s="314"/>
      <c r="I85" s="314"/>
      <c r="J85" s="314"/>
      <c r="K85" s="306"/>
      <c r="O85" s="332"/>
    </row>
    <row r="86" spans="2:17" s="309" customFormat="1" ht="19.5" customHeight="1">
      <c r="B86" s="310"/>
      <c r="C86" s="602" t="s">
        <v>141</v>
      </c>
      <c r="D86" s="602"/>
      <c r="E86" s="602"/>
      <c r="F86" s="654" t="str">
        <f>'2.Energy Simu. prelim.'!F82</f>
        <v>&lt;Select&gt;</v>
      </c>
      <c r="G86" s="654"/>
      <c r="H86" s="654"/>
      <c r="I86" s="654"/>
      <c r="J86" s="654"/>
      <c r="K86" s="310"/>
      <c r="N86" s="330"/>
      <c r="O86" s="330"/>
      <c r="P86" s="330"/>
      <c r="Q86" s="330"/>
    </row>
    <row r="87" spans="2:17" ht="15" customHeight="1">
      <c r="B87" s="306"/>
      <c r="C87" s="589" t="s">
        <v>95</v>
      </c>
      <c r="D87" s="589"/>
      <c r="E87" s="645" t="str">
        <f>IF('2.Energy Simu. prelim.'!E83=0,"",'2.Energy Simu. prelim.'!E83)</f>
        <v/>
      </c>
      <c r="F87" s="645"/>
      <c r="G87" s="592" t="str">
        <f>VLOOKUP(F86,'X.Calculs DATECH prélim.'!$A$58:$F$66,3,FALSE)</f>
        <v xml:space="preserve"> </v>
      </c>
      <c r="H87" s="592"/>
      <c r="I87" s="592"/>
      <c r="J87" s="520" t="str">
        <f>IF('2.Energy Simu. prelim.'!J83=0,"",'2.Energy Simu. prelim.'!J83)</f>
        <v/>
      </c>
      <c r="K87" s="306"/>
      <c r="N87" s="330"/>
      <c r="O87" s="2"/>
      <c r="P87" s="330"/>
      <c r="Q87" s="331"/>
    </row>
    <row r="88" spans="2:17" ht="15" customHeight="1">
      <c r="B88" s="306"/>
      <c r="C88" s="589" t="s">
        <v>96</v>
      </c>
      <c r="D88" s="589"/>
      <c r="E88" s="645" t="str">
        <f>IF('2.Energy Simu. prelim.'!E84=0,"",'2.Energy Simu. prelim.'!E84)</f>
        <v/>
      </c>
      <c r="F88" s="645"/>
      <c r="G88" s="592" t="s">
        <v>97</v>
      </c>
      <c r="H88" s="592"/>
      <c r="I88" s="592"/>
      <c r="J88" s="520" t="str">
        <f>IF('2.Energy Simu. prelim.'!J84=0,"",'2.Energy Simu. prelim.'!J84)</f>
        <v/>
      </c>
      <c r="K88" s="306"/>
    </row>
    <row r="89" spans="2:17" ht="15" customHeight="1">
      <c r="B89" s="306"/>
      <c r="C89" s="589" t="s">
        <v>479</v>
      </c>
      <c r="D89" s="589"/>
      <c r="E89" s="645" t="str">
        <f>IF('2.Energy Simu. prelim.'!E85=0,"",'2.Energy Simu. prelim.'!E85)</f>
        <v/>
      </c>
      <c r="F89" s="645"/>
      <c r="G89" s="592" t="s">
        <v>99</v>
      </c>
      <c r="H89" s="592"/>
      <c r="I89" s="592"/>
      <c r="J89" s="520" t="str">
        <f>IF('2.Energy Simu. prelim.'!J85=0,"",'2.Energy Simu. prelim.'!J85)</f>
        <v/>
      </c>
      <c r="K89" s="306"/>
    </row>
    <row r="90" spans="2:17" ht="7.5" customHeight="1">
      <c r="B90" s="306"/>
      <c r="C90" s="313"/>
      <c r="D90" s="314"/>
      <c r="E90" s="314"/>
      <c r="F90" s="314"/>
      <c r="G90" s="314"/>
      <c r="H90" s="314"/>
      <c r="I90" s="314"/>
      <c r="J90" s="314"/>
      <c r="K90" s="306"/>
      <c r="O90" s="332"/>
    </row>
    <row r="91" spans="2:17" ht="7.5" customHeight="1">
      <c r="B91" s="306"/>
      <c r="C91" s="313"/>
      <c r="D91" s="314"/>
      <c r="E91" s="314"/>
      <c r="F91" s="314"/>
      <c r="G91" s="314"/>
      <c r="H91" s="314"/>
      <c r="I91" s="314"/>
      <c r="J91" s="314"/>
      <c r="K91" s="306"/>
      <c r="O91" s="332"/>
    </row>
    <row r="92" spans="2:17" s="309" customFormat="1" ht="19.5" customHeight="1">
      <c r="B92" s="310"/>
      <c r="C92" s="602" t="s">
        <v>142</v>
      </c>
      <c r="D92" s="602"/>
      <c r="E92" s="602"/>
      <c r="F92" s="654" t="str">
        <f>'2.Energy Simu. prelim.'!F88</f>
        <v>&lt;Select&gt;</v>
      </c>
      <c r="G92" s="654"/>
      <c r="H92" s="654"/>
      <c r="I92" s="654"/>
      <c r="J92" s="654"/>
      <c r="K92" s="310"/>
      <c r="N92" s="330"/>
      <c r="O92" s="330"/>
      <c r="P92" s="330"/>
      <c r="Q92" s="330"/>
    </row>
    <row r="93" spans="2:17" ht="15" customHeight="1">
      <c r="B93" s="306"/>
      <c r="C93" s="589" t="s">
        <v>95</v>
      </c>
      <c r="D93" s="589"/>
      <c r="E93" s="645" t="str">
        <f>IF('2.Energy Simu. prelim.'!E89=0,"",'2.Energy Simu. prelim.'!E89)</f>
        <v/>
      </c>
      <c r="F93" s="645"/>
      <c r="G93" s="592" t="str">
        <f>VLOOKUP(F92,'X.Calculs DATECH prélim.'!$A$58:$F$66,3,FALSE)</f>
        <v xml:space="preserve"> </v>
      </c>
      <c r="H93" s="592"/>
      <c r="I93" s="592"/>
      <c r="J93" s="520" t="str">
        <f>IF('2.Energy Simu. prelim.'!J89=0,"",'2.Energy Simu. prelim.'!J89)</f>
        <v/>
      </c>
      <c r="K93" s="306"/>
      <c r="N93" s="330"/>
      <c r="O93" s="2"/>
      <c r="P93" s="330"/>
      <c r="Q93" s="331"/>
    </row>
    <row r="94" spans="2:17" ht="15" customHeight="1">
      <c r="B94" s="306"/>
      <c r="C94" s="589" t="s">
        <v>96</v>
      </c>
      <c r="D94" s="589"/>
      <c r="E94" s="645" t="str">
        <f>IF('2.Energy Simu. prelim.'!E90=0,"",'2.Energy Simu. prelim.'!E90)</f>
        <v/>
      </c>
      <c r="F94" s="645"/>
      <c r="G94" s="592" t="s">
        <v>97</v>
      </c>
      <c r="H94" s="592"/>
      <c r="I94" s="592"/>
      <c r="J94" s="520" t="str">
        <f>IF('2.Energy Simu. prelim.'!J90=0,"",'2.Energy Simu. prelim.'!J90)</f>
        <v/>
      </c>
      <c r="K94" s="306"/>
    </row>
    <row r="95" spans="2:17" ht="15" customHeight="1">
      <c r="B95" s="306"/>
      <c r="C95" s="589" t="s">
        <v>479</v>
      </c>
      <c r="D95" s="589"/>
      <c r="E95" s="645" t="str">
        <f>IF('2.Energy Simu. prelim.'!E91=0,"",'2.Energy Simu. prelim.'!E91)</f>
        <v/>
      </c>
      <c r="F95" s="645"/>
      <c r="G95" s="592" t="s">
        <v>99</v>
      </c>
      <c r="H95" s="592"/>
      <c r="I95" s="592"/>
      <c r="J95" s="520" t="str">
        <f>IF('2.Energy Simu. prelim.'!J91=0,"",'2.Energy Simu. prelim.'!J91)</f>
        <v/>
      </c>
      <c r="K95" s="306"/>
    </row>
    <row r="96" spans="2:17" ht="7.5" customHeight="1">
      <c r="B96" s="306"/>
      <c r="C96" s="313"/>
      <c r="D96" s="314"/>
      <c r="E96" s="314"/>
      <c r="F96" s="314"/>
      <c r="G96" s="314"/>
      <c r="H96" s="314"/>
      <c r="I96" s="314"/>
      <c r="J96" s="314"/>
      <c r="K96" s="306"/>
      <c r="O96" s="332"/>
    </row>
    <row r="97" spans="2:17" s="309" customFormat="1" ht="19.5" customHeight="1">
      <c r="B97" s="310"/>
      <c r="C97" s="602" t="s">
        <v>143</v>
      </c>
      <c r="D97" s="602"/>
      <c r="E97" s="602"/>
      <c r="F97" s="671" t="str">
        <f>'2.Energy Simu. prelim.'!F93</f>
        <v>&lt;Select&gt;</v>
      </c>
      <c r="G97" s="654"/>
      <c r="H97" s="654"/>
      <c r="I97" s="654"/>
      <c r="J97" s="671"/>
      <c r="K97" s="310"/>
      <c r="N97" s="330"/>
      <c r="O97" s="330"/>
      <c r="P97" s="330"/>
      <c r="Q97" s="330"/>
    </row>
    <row r="98" spans="2:17" ht="15" customHeight="1">
      <c r="B98" s="306"/>
      <c r="C98" s="589" t="s">
        <v>95</v>
      </c>
      <c r="D98" s="589"/>
      <c r="E98" s="645" t="str">
        <f>IF('2.Energy Simu. prelim.'!E94=0,"",'2.Energy Simu. prelim.'!E94)</f>
        <v/>
      </c>
      <c r="F98" s="645"/>
      <c r="G98" s="592" t="str">
        <f>VLOOKUP(F97,'X.Calculs DATECH prélim.'!$A$58:$F$66,3,FALSE)</f>
        <v xml:space="preserve"> </v>
      </c>
      <c r="H98" s="592"/>
      <c r="I98" s="592"/>
      <c r="J98" s="520" t="str">
        <f>IF('2.Energy Simu. prelim.'!J94=0,"",'2.Energy Simu. prelim.'!J94)</f>
        <v/>
      </c>
      <c r="K98" s="306"/>
      <c r="N98" s="330"/>
      <c r="O98" s="2"/>
      <c r="P98" s="330"/>
      <c r="Q98" s="331"/>
    </row>
    <row r="99" spans="2:17" ht="15" customHeight="1">
      <c r="B99" s="306"/>
      <c r="C99" s="589" t="s">
        <v>96</v>
      </c>
      <c r="D99" s="589"/>
      <c r="E99" s="645" t="str">
        <f>IF('2.Energy Simu. prelim.'!E95=0,"",'2.Energy Simu. prelim.'!E95)</f>
        <v/>
      </c>
      <c r="F99" s="645"/>
      <c r="G99" s="592" t="s">
        <v>97</v>
      </c>
      <c r="H99" s="592"/>
      <c r="I99" s="592"/>
      <c r="J99" s="520" t="str">
        <f>IF('2.Energy Simu. prelim.'!J95=0,"",'2.Energy Simu. prelim.'!J95)</f>
        <v/>
      </c>
      <c r="K99" s="306"/>
    </row>
    <row r="100" spans="2:17" ht="15" customHeight="1">
      <c r="B100" s="306"/>
      <c r="C100" s="589" t="s">
        <v>479</v>
      </c>
      <c r="D100" s="589"/>
      <c r="E100" s="645" t="str">
        <f>IF('2.Energy Simu. prelim.'!E96=0,"",'2.Energy Simu. prelim.'!E96)</f>
        <v/>
      </c>
      <c r="F100" s="645"/>
      <c r="G100" s="592" t="s">
        <v>99</v>
      </c>
      <c r="H100" s="592"/>
      <c r="I100" s="592"/>
      <c r="J100" s="520" t="str">
        <f>IF('2.Energy Simu. prelim.'!J96=0,"",'2.Energy Simu. prelim.'!J96)</f>
        <v/>
      </c>
      <c r="K100" s="306"/>
    </row>
    <row r="101" spans="2:17" ht="7.5" customHeight="1">
      <c r="B101" s="306"/>
      <c r="C101" s="313"/>
      <c r="D101" s="314"/>
      <c r="E101" s="314"/>
      <c r="F101" s="314"/>
      <c r="G101" s="314"/>
      <c r="H101" s="314"/>
      <c r="I101" s="314"/>
      <c r="J101" s="314"/>
      <c r="K101" s="306"/>
      <c r="O101" s="332"/>
    </row>
    <row r="102" spans="2:17" s="309" customFormat="1" ht="19.5" customHeight="1">
      <c r="B102" s="310"/>
      <c r="C102" s="602" t="s">
        <v>144</v>
      </c>
      <c r="D102" s="602"/>
      <c r="E102" s="602"/>
      <c r="F102" s="654" t="str">
        <f>'2.Energy Simu. prelim.'!F98</f>
        <v>&lt;Select&gt;</v>
      </c>
      <c r="G102" s="654"/>
      <c r="H102" s="654"/>
      <c r="I102" s="654"/>
      <c r="J102" s="654"/>
      <c r="K102" s="310"/>
      <c r="N102" s="330"/>
      <c r="O102" s="330"/>
      <c r="P102" s="330"/>
      <c r="Q102" s="330"/>
    </row>
    <row r="103" spans="2:17" ht="15" customHeight="1">
      <c r="B103" s="306"/>
      <c r="C103" s="589" t="s">
        <v>95</v>
      </c>
      <c r="D103" s="589"/>
      <c r="E103" s="645" t="str">
        <f>IF('2.Energy Simu. prelim.'!E99=0,"",'2.Energy Simu. prelim.'!E99)</f>
        <v/>
      </c>
      <c r="F103" s="645"/>
      <c r="G103" s="592" t="str">
        <f>VLOOKUP(F102,'X.Calculs DATECH prélim.'!$A$58:$F$66,3,FALSE)</f>
        <v xml:space="preserve"> </v>
      </c>
      <c r="H103" s="592"/>
      <c r="I103" s="592"/>
      <c r="J103" s="520" t="str">
        <f>IF('2.Energy Simu. prelim.'!J99=0,"",'2.Energy Simu. prelim.'!J99)</f>
        <v/>
      </c>
      <c r="K103" s="306"/>
      <c r="N103" s="330"/>
      <c r="O103" s="2"/>
      <c r="P103" s="330"/>
      <c r="Q103" s="331"/>
    </row>
    <row r="104" spans="2:17" ht="15" customHeight="1">
      <c r="B104" s="306"/>
      <c r="C104" s="589" t="s">
        <v>96</v>
      </c>
      <c r="D104" s="589"/>
      <c r="E104" s="645" t="str">
        <f>IF('2.Energy Simu. prelim.'!E100=0,"",'2.Energy Simu. prelim.'!E100)</f>
        <v/>
      </c>
      <c r="F104" s="645"/>
      <c r="G104" s="592" t="s">
        <v>97</v>
      </c>
      <c r="H104" s="592"/>
      <c r="I104" s="592"/>
      <c r="J104" s="520" t="str">
        <f>IF('2.Energy Simu. prelim.'!J100=0,"",'2.Energy Simu. prelim.'!J100)</f>
        <v/>
      </c>
      <c r="K104" s="306"/>
    </row>
    <row r="105" spans="2:17" ht="15" customHeight="1">
      <c r="B105" s="306"/>
      <c r="C105" s="589" t="s">
        <v>479</v>
      </c>
      <c r="D105" s="589"/>
      <c r="E105" s="645" t="str">
        <f>IF('2.Energy Simu. prelim.'!E101=0,"",'2.Energy Simu. prelim.'!E101)</f>
        <v/>
      </c>
      <c r="F105" s="645"/>
      <c r="G105" s="592" t="s">
        <v>99</v>
      </c>
      <c r="H105" s="592"/>
      <c r="I105" s="592"/>
      <c r="J105" s="520" t="str">
        <f>IF('2.Energy Simu. prelim.'!J101=0,"",'2.Energy Simu. prelim.'!J101)</f>
        <v/>
      </c>
      <c r="K105" s="306"/>
    </row>
    <row r="106" spans="2:17" ht="15" customHeight="1">
      <c r="B106" s="306"/>
      <c r="C106" s="313"/>
      <c r="D106" s="314"/>
      <c r="E106" s="314"/>
      <c r="F106" s="314"/>
      <c r="G106" s="314"/>
      <c r="H106" s="314"/>
      <c r="I106" s="314"/>
      <c r="J106" s="314"/>
      <c r="K106" s="306"/>
    </row>
    <row r="107" spans="2:17" ht="78" customHeight="1">
      <c r="B107" s="306"/>
      <c r="C107" s="534" t="s">
        <v>509</v>
      </c>
      <c r="D107" s="534"/>
      <c r="E107" s="534"/>
      <c r="F107" s="534"/>
      <c r="G107" s="534"/>
      <c r="H107" s="534"/>
      <c r="I107" s="534"/>
      <c r="J107" s="534"/>
      <c r="K107" s="306"/>
    </row>
    <row r="108" spans="2:17" ht="15" customHeight="1">
      <c r="B108" s="306"/>
      <c r="C108" s="377" t="s">
        <v>498</v>
      </c>
      <c r="D108" s="462"/>
      <c r="E108" s="462"/>
      <c r="F108" s="462"/>
      <c r="G108" s="462"/>
      <c r="H108" s="467"/>
      <c r="I108" s="467"/>
      <c r="J108" s="467"/>
      <c r="K108" s="306"/>
    </row>
    <row r="109" spans="2:17" ht="81" customHeight="1">
      <c r="B109" s="306"/>
      <c r="C109" s="645" t="str">
        <f>IF('2.Energy Simu. prelim.'!C105="","",'2.Energy Simu. prelim.'!C105)</f>
        <v/>
      </c>
      <c r="D109" s="645"/>
      <c r="E109" s="645"/>
      <c r="F109" s="645"/>
      <c r="G109" s="645"/>
      <c r="H109" s="645"/>
      <c r="I109" s="645"/>
      <c r="J109" s="645"/>
      <c r="K109" s="306"/>
    </row>
    <row r="110" spans="2:17" ht="15" customHeight="1">
      <c r="B110" s="306"/>
      <c r="C110" s="377"/>
      <c r="D110" s="377"/>
      <c r="E110" s="377"/>
      <c r="F110" s="377"/>
      <c r="G110" s="377"/>
      <c r="H110" s="455"/>
      <c r="I110" s="455"/>
      <c r="J110" s="455"/>
      <c r="K110" s="306"/>
    </row>
    <row r="111" spans="2:17" ht="15" customHeight="1">
      <c r="B111" s="306"/>
      <c r="C111" s="348" t="s">
        <v>499</v>
      </c>
      <c r="D111" s="457"/>
      <c r="E111" s="456"/>
      <c r="F111" s="456"/>
      <c r="G111" s="456"/>
      <c r="H111" s="646" t="str">
        <f>IF('2.Energy Simu. prelim.'!H107="","",'2.Energy Simu. prelim.'!H107)</f>
        <v/>
      </c>
      <c r="I111" s="647"/>
      <c r="J111" s="647"/>
      <c r="K111" s="306"/>
    </row>
    <row r="112" spans="2:17" ht="7.5" customHeight="1">
      <c r="B112" s="306"/>
      <c r="C112" s="313"/>
      <c r="D112" s="314"/>
      <c r="E112" s="314"/>
      <c r="F112" s="314"/>
      <c r="G112" s="314"/>
      <c r="H112" s="314"/>
      <c r="I112" s="314"/>
      <c r="J112" s="314"/>
      <c r="K112" s="306"/>
    </row>
    <row r="113" spans="2:13">
      <c r="D113" s="323"/>
      <c r="E113" s="323"/>
      <c r="F113" s="323"/>
      <c r="G113" s="323"/>
      <c r="H113" s="323"/>
      <c r="I113" s="323"/>
      <c r="J113" s="323"/>
    </row>
    <row r="114" spans="2:13" ht="15" customHeight="1">
      <c r="B114" s="324"/>
      <c r="C114" s="527" t="s">
        <v>103</v>
      </c>
      <c r="D114" s="527"/>
      <c r="E114" s="527"/>
      <c r="F114" s="527"/>
      <c r="G114" s="527"/>
      <c r="H114" s="527"/>
      <c r="I114" s="527"/>
      <c r="J114" s="527"/>
      <c r="K114" s="324"/>
    </row>
    <row r="115" spans="2:13" ht="18.600000000000001" customHeight="1">
      <c r="B115" s="306"/>
      <c r="C115" s="479" t="s">
        <v>521</v>
      </c>
      <c r="D115" s="314"/>
      <c r="E115" s="314"/>
      <c r="F115" s="314"/>
      <c r="G115" s="314"/>
      <c r="H115" s="314"/>
      <c r="I115" s="314"/>
      <c r="J115" s="314"/>
      <c r="K115" s="306"/>
    </row>
    <row r="116" spans="2:13" ht="18.600000000000001" customHeight="1" thickBot="1">
      <c r="B116" s="306"/>
      <c r="C116" s="516" t="s">
        <v>527</v>
      </c>
      <c r="D116" s="314"/>
      <c r="E116" s="314"/>
      <c r="F116" s="314"/>
      <c r="G116" s="314"/>
      <c r="H116" s="314"/>
      <c r="I116" s="314"/>
      <c r="J116" s="314"/>
      <c r="K116" s="306"/>
    </row>
    <row r="117" spans="2:13" ht="81" customHeight="1" thickBot="1">
      <c r="B117" s="306"/>
      <c r="C117" s="572"/>
      <c r="D117" s="598"/>
      <c r="E117" s="598"/>
      <c r="F117" s="598"/>
      <c r="G117" s="598"/>
      <c r="H117" s="598"/>
      <c r="I117" s="598"/>
      <c r="J117" s="573"/>
      <c r="K117" s="306"/>
    </row>
    <row r="118" spans="2:13" ht="6" customHeight="1">
      <c r="B118" s="306"/>
      <c r="C118" s="325"/>
      <c r="D118" s="314"/>
      <c r="E118" s="314"/>
      <c r="F118" s="314"/>
      <c r="G118" s="314"/>
      <c r="H118" s="314"/>
      <c r="I118" s="314"/>
      <c r="J118" s="314"/>
      <c r="K118" s="306"/>
    </row>
    <row r="119" spans="2:13" s="309" customFormat="1" ht="18" customHeight="1" thickBot="1">
      <c r="B119" s="310"/>
      <c r="C119" s="311" t="s">
        <v>104</v>
      </c>
      <c r="D119" s="312"/>
      <c r="E119" s="312"/>
      <c r="F119" s="312"/>
      <c r="G119" s="312"/>
      <c r="H119" s="312"/>
      <c r="I119" s="312"/>
      <c r="J119" s="312"/>
      <c r="K119" s="310"/>
    </row>
    <row r="120" spans="2:13" s="309" customFormat="1" ht="28.95" customHeight="1" thickBot="1">
      <c r="B120" s="310"/>
      <c r="C120" s="585" t="s">
        <v>76</v>
      </c>
      <c r="D120" s="586"/>
      <c r="E120" s="596" t="s">
        <v>105</v>
      </c>
      <c r="F120" s="644"/>
      <c r="G120" s="453"/>
      <c r="H120" s="659" t="s">
        <v>106</v>
      </c>
      <c r="I120" s="597"/>
      <c r="J120" s="312"/>
      <c r="K120" s="310"/>
    </row>
    <row r="121" spans="2:13" s="309" customFormat="1" ht="29.25" customHeight="1" thickBot="1">
      <c r="B121" s="310"/>
      <c r="C121" s="587"/>
      <c r="D121" s="588"/>
      <c r="E121" s="434" t="s">
        <v>107</v>
      </c>
      <c r="F121" s="434" t="s">
        <v>108</v>
      </c>
      <c r="G121" s="453"/>
      <c r="H121" s="482" t="s">
        <v>107</v>
      </c>
      <c r="I121" s="435" t="s">
        <v>108</v>
      </c>
      <c r="J121" s="453"/>
      <c r="K121" s="310"/>
    </row>
    <row r="122" spans="2:13">
      <c r="B122" s="306"/>
      <c r="C122" s="576" t="s">
        <v>109</v>
      </c>
      <c r="D122" s="576"/>
      <c r="E122" s="489"/>
      <c r="F122" s="490"/>
      <c r="G122" s="312"/>
      <c r="H122" s="483"/>
      <c r="I122" s="484"/>
      <c r="J122" s="312"/>
      <c r="K122" s="306"/>
    </row>
    <row r="123" spans="2:13">
      <c r="B123" s="306"/>
      <c r="C123" s="576" t="s">
        <v>110</v>
      </c>
      <c r="D123" s="576"/>
      <c r="E123" s="491"/>
      <c r="F123" s="492"/>
      <c r="G123" s="312"/>
      <c r="H123" s="485"/>
      <c r="I123" s="486"/>
      <c r="J123" s="312"/>
      <c r="K123" s="306"/>
      <c r="M123" s="1"/>
    </row>
    <row r="124" spans="2:13">
      <c r="B124" s="306"/>
      <c r="C124" s="576" t="s">
        <v>111</v>
      </c>
      <c r="D124" s="576"/>
      <c r="E124" s="491"/>
      <c r="F124" s="492"/>
      <c r="G124" s="312"/>
      <c r="H124" s="485"/>
      <c r="I124" s="486"/>
      <c r="J124" s="312"/>
      <c r="K124" s="306"/>
    </row>
    <row r="125" spans="2:13">
      <c r="B125" s="306"/>
      <c r="C125" s="576" t="s">
        <v>112</v>
      </c>
      <c r="D125" s="576"/>
      <c r="E125" s="491"/>
      <c r="F125" s="492"/>
      <c r="G125" s="312"/>
      <c r="H125" s="485"/>
      <c r="I125" s="486"/>
      <c r="J125" s="312"/>
      <c r="K125" s="306"/>
    </row>
    <row r="126" spans="2:13">
      <c r="B126" s="306"/>
      <c r="C126" s="576" t="s">
        <v>480</v>
      </c>
      <c r="D126" s="576"/>
      <c r="E126" s="491"/>
      <c r="F126" s="492"/>
      <c r="G126" s="312"/>
      <c r="H126" s="485"/>
      <c r="I126" s="486"/>
      <c r="J126" s="312"/>
      <c r="K126" s="306"/>
    </row>
    <row r="127" spans="2:13">
      <c r="B127" s="306"/>
      <c r="C127" s="576" t="s">
        <v>113</v>
      </c>
      <c r="D127" s="576"/>
      <c r="E127" s="491"/>
      <c r="F127" s="492"/>
      <c r="G127" s="312"/>
      <c r="H127" s="485"/>
      <c r="I127" s="486"/>
      <c r="J127" s="312"/>
      <c r="K127" s="306"/>
    </row>
    <row r="128" spans="2:13">
      <c r="B128" s="306"/>
      <c r="C128" s="576" t="s">
        <v>114</v>
      </c>
      <c r="D128" s="576"/>
      <c r="E128" s="491"/>
      <c r="F128" s="492"/>
      <c r="G128" s="312"/>
      <c r="H128" s="485"/>
      <c r="I128" s="486"/>
      <c r="J128" s="312"/>
      <c r="K128" s="306"/>
    </row>
    <row r="129" spans="2:11" ht="14.4" thickBot="1">
      <c r="B129" s="306"/>
      <c r="C129" s="576" t="s">
        <v>115</v>
      </c>
      <c r="D129" s="576"/>
      <c r="E129" s="493"/>
      <c r="F129" s="494"/>
      <c r="G129" s="312"/>
      <c r="H129" s="487"/>
      <c r="I129" s="488"/>
      <c r="J129" s="312"/>
      <c r="K129" s="306"/>
    </row>
    <row r="130" spans="2:11" ht="20.25" customHeight="1">
      <c r="B130" s="306"/>
      <c r="C130" s="575" t="s">
        <v>116</v>
      </c>
      <c r="D130" s="575"/>
      <c r="E130" s="451">
        <f>SUM(E122:E129)</f>
        <v>0</v>
      </c>
      <c r="F130" s="451">
        <f>SUM(F122:G129)</f>
        <v>0</v>
      </c>
      <c r="G130" s="312"/>
      <c r="H130" s="431">
        <f>SUM(H122:H129)</f>
        <v>0</v>
      </c>
      <c r="I130" s="431">
        <f>SUM(I122:J129)</f>
        <v>0</v>
      </c>
      <c r="J130" s="312"/>
      <c r="K130" s="306"/>
    </row>
    <row r="131" spans="2:11" ht="20.25" customHeight="1">
      <c r="B131" s="306"/>
      <c r="C131" s="575" t="s">
        <v>117</v>
      </c>
      <c r="D131" s="575"/>
      <c r="E131" s="451" t="s">
        <v>118</v>
      </c>
      <c r="F131" s="451">
        <f>ROUND(F130/'X.Calculs DATECH prélim.'!$E$115,0)</f>
        <v>0</v>
      </c>
      <c r="G131" s="312"/>
      <c r="H131" s="431" t="s">
        <v>118</v>
      </c>
      <c r="I131" s="431">
        <f>ROUND(I130/'X.Calculs DATECH prélim.'!$E$115,0)</f>
        <v>0</v>
      </c>
      <c r="J131" s="312"/>
      <c r="K131" s="306"/>
    </row>
    <row r="132" spans="2:11" ht="13.95" customHeight="1">
      <c r="B132" s="306"/>
      <c r="C132" s="313"/>
      <c r="D132" s="314"/>
      <c r="E132" s="314"/>
      <c r="F132" s="314"/>
      <c r="G132" s="314"/>
      <c r="H132" s="314"/>
      <c r="I132" s="314"/>
      <c r="J132" s="312"/>
      <c r="K132" s="306"/>
    </row>
    <row r="133" spans="2:11" s="346" customFormat="1" ht="20.25" customHeight="1">
      <c r="B133" s="347"/>
      <c r="C133" s="469" t="s">
        <v>515</v>
      </c>
      <c r="D133" s="458"/>
      <c r="E133" s="458"/>
      <c r="F133" s="458"/>
      <c r="G133" s="458"/>
      <c r="H133" s="458"/>
      <c r="I133" s="458"/>
      <c r="J133" s="459"/>
      <c r="K133" s="347"/>
    </row>
    <row r="134" spans="2:11" ht="14.55" customHeight="1">
      <c r="B134" s="306"/>
      <c r="C134" s="377" t="s">
        <v>518</v>
      </c>
      <c r="D134" s="463"/>
      <c r="E134" s="463"/>
      <c r="F134" s="463"/>
      <c r="G134" s="463"/>
      <c r="H134" s="463"/>
      <c r="I134" s="463"/>
      <c r="J134" s="463"/>
      <c r="K134" s="306"/>
    </row>
    <row r="135" spans="2:11" ht="7.05" customHeight="1" thickBot="1">
      <c r="B135" s="306"/>
      <c r="C135" s="462"/>
      <c r="D135" s="463"/>
      <c r="E135" s="463"/>
      <c r="F135" s="463"/>
      <c r="G135" s="463"/>
      <c r="H135" s="463"/>
      <c r="I135" s="463"/>
      <c r="J135" s="463"/>
      <c r="K135" s="306"/>
    </row>
    <row r="136" spans="2:11" ht="14.55" customHeight="1" thickBot="1">
      <c r="B136" s="306"/>
      <c r="C136" s="377" t="s">
        <v>517</v>
      </c>
      <c r="D136" s="463"/>
      <c r="E136" s="495" t="s">
        <v>500</v>
      </c>
      <c r="F136" s="470" t="s">
        <v>504</v>
      </c>
      <c r="G136" s="463"/>
      <c r="H136" s="648"/>
      <c r="I136" s="649"/>
      <c r="J136" s="650"/>
      <c r="K136" s="306"/>
    </row>
    <row r="137" spans="2:11" ht="7.05" customHeight="1">
      <c r="B137" s="306"/>
      <c r="C137" s="462"/>
      <c r="D137" s="463"/>
      <c r="E137" s="463"/>
      <c r="F137" s="463"/>
      <c r="G137" s="463"/>
      <c r="H137" s="463"/>
      <c r="I137" s="463"/>
      <c r="J137" s="463"/>
      <c r="K137" s="306"/>
    </row>
    <row r="138" spans="2:11" ht="41.55" customHeight="1">
      <c r="B138" s="306"/>
      <c r="C138" s="580" t="s">
        <v>513</v>
      </c>
      <c r="D138" s="581"/>
      <c r="E138" s="581"/>
      <c r="F138" s="581"/>
      <c r="G138" s="581"/>
      <c r="H138" s="581"/>
      <c r="I138" s="581"/>
      <c r="J138" s="581"/>
      <c r="K138" s="306"/>
    </row>
    <row r="139" spans="2:11" ht="6.45" customHeight="1" thickBot="1">
      <c r="B139" s="306"/>
      <c r="C139" s="464"/>
      <c r="D139" s="464"/>
      <c r="E139" s="464"/>
      <c r="F139" s="464"/>
      <c r="G139" s="464"/>
      <c r="H139" s="464"/>
      <c r="I139" s="464"/>
      <c r="J139" s="464"/>
      <c r="K139" s="306"/>
    </row>
    <row r="140" spans="2:11" ht="14.55" customHeight="1" thickBot="1">
      <c r="B140" s="306"/>
      <c r="C140" s="348" t="s">
        <v>514</v>
      </c>
      <c r="D140" s="462"/>
      <c r="E140" s="463"/>
      <c r="F140" s="463"/>
      <c r="G140" s="463"/>
      <c r="H140" s="651"/>
      <c r="I140" s="652"/>
      <c r="J140" s="653"/>
      <c r="K140" s="306"/>
    </row>
    <row r="141" spans="2:11" ht="7.05" customHeight="1">
      <c r="B141" s="306"/>
      <c r="C141" s="458"/>
      <c r="D141" s="459"/>
      <c r="E141" s="347"/>
      <c r="F141" s="347"/>
      <c r="G141" s="347"/>
      <c r="H141" s="347"/>
      <c r="I141" s="460"/>
      <c r="J141" s="461"/>
      <c r="K141" s="306"/>
    </row>
    <row r="142" spans="2:11" ht="14.55" customHeight="1" thickBot="1">
      <c r="B142" s="306"/>
      <c r="C142" s="471" t="s">
        <v>505</v>
      </c>
      <c r="D142" s="459"/>
      <c r="E142" s="347"/>
      <c r="F142" s="347"/>
      <c r="G142" s="347"/>
      <c r="H142" s="347"/>
      <c r="I142" s="460"/>
      <c r="J142" s="461"/>
      <c r="K142" s="306"/>
    </row>
    <row r="143" spans="2:11" ht="30" customHeight="1" thickBot="1">
      <c r="B143" s="306"/>
      <c r="C143" s="313"/>
      <c r="D143" s="314"/>
      <c r="E143" s="558" t="s">
        <v>105</v>
      </c>
      <c r="F143" s="559"/>
      <c r="G143" s="314"/>
      <c r="H143" s="558" t="s">
        <v>106</v>
      </c>
      <c r="I143" s="559"/>
      <c r="J143" s="453"/>
      <c r="K143" s="306"/>
    </row>
    <row r="144" spans="2:11">
      <c r="B144" s="306"/>
      <c r="C144" s="560" t="s">
        <v>491</v>
      </c>
      <c r="D144" s="560"/>
      <c r="E144" s="561" t="s">
        <v>118</v>
      </c>
      <c r="F144" s="562"/>
      <c r="G144" s="312"/>
      <c r="H144" s="563">
        <f>IFERROR(1-(H130+I130)/(E130+F130),0)</f>
        <v>0</v>
      </c>
      <c r="I144" s="564"/>
      <c r="J144" s="312"/>
      <c r="K144" s="306"/>
    </row>
    <row r="145" spans="2:11" ht="13.95" customHeight="1">
      <c r="B145" s="306"/>
      <c r="C145" s="560" t="s">
        <v>492</v>
      </c>
      <c r="D145" s="560"/>
      <c r="E145" s="561" t="s">
        <v>118</v>
      </c>
      <c r="F145" s="562"/>
      <c r="G145" s="312"/>
      <c r="H145" s="563">
        <f>IFERROR(I152/F131,0)</f>
        <v>0</v>
      </c>
      <c r="I145" s="564"/>
      <c r="J145" s="312"/>
      <c r="K145" s="306"/>
    </row>
    <row r="146" spans="2:11" ht="13.95" customHeight="1">
      <c r="B146" s="306"/>
      <c r="C146" s="560" t="s">
        <v>506</v>
      </c>
      <c r="D146" s="560"/>
      <c r="E146" s="561" t="s">
        <v>118</v>
      </c>
      <c r="F146" s="562"/>
      <c r="G146" s="312"/>
      <c r="H146" s="563">
        <f>IFERROR(I131/F131,0)</f>
        <v>0</v>
      </c>
      <c r="I146" s="564"/>
      <c r="J146" s="312"/>
      <c r="K146" s="306"/>
    </row>
    <row r="147" spans="2:11" ht="13.95" customHeight="1">
      <c r="B147" s="306"/>
      <c r="C147" s="565" t="s">
        <v>493</v>
      </c>
      <c r="D147" s="565"/>
      <c r="E147" s="566">
        <f>IFERROR(((E130+F130)/1000)/F33,0)</f>
        <v>0</v>
      </c>
      <c r="F147" s="567"/>
      <c r="G147" s="312"/>
      <c r="H147" s="566">
        <f>IFERROR(((H130+I130)/1000)/F33,0)</f>
        <v>0</v>
      </c>
      <c r="I147" s="567"/>
      <c r="J147" s="312"/>
      <c r="K147" s="306"/>
    </row>
    <row r="148" spans="2:11" ht="6.75" customHeight="1">
      <c r="B148" s="306"/>
      <c r="C148" s="313"/>
      <c r="D148" s="314"/>
      <c r="E148" s="314"/>
      <c r="F148" s="314"/>
      <c r="G148" s="314"/>
      <c r="H148" s="314"/>
      <c r="I148" s="314"/>
      <c r="J148" s="312"/>
      <c r="K148" s="306"/>
    </row>
    <row r="149" spans="2:11" ht="15" customHeight="1">
      <c r="C149" s="333"/>
      <c r="D149" s="323"/>
      <c r="E149" s="323"/>
      <c r="F149" s="323"/>
      <c r="G149" s="323"/>
      <c r="H149" s="323"/>
      <c r="I149" s="323"/>
      <c r="J149" s="323"/>
    </row>
    <row r="150" spans="2:11" ht="15" customHeight="1">
      <c r="B150" s="324"/>
      <c r="C150" s="527" t="s">
        <v>119</v>
      </c>
      <c r="D150" s="527"/>
      <c r="E150" s="527"/>
      <c r="F150" s="527"/>
      <c r="G150" s="527"/>
      <c r="H150" s="527"/>
      <c r="I150" s="527"/>
      <c r="J150" s="527"/>
      <c r="K150" s="324"/>
    </row>
    <row r="151" spans="2:11" ht="6" customHeight="1">
      <c r="B151" s="306"/>
      <c r="C151" s="325"/>
      <c r="D151" s="314"/>
      <c r="E151" s="314"/>
      <c r="F151" s="314"/>
      <c r="G151" s="314"/>
      <c r="H151" s="314"/>
      <c r="I151" s="314"/>
      <c r="J151" s="314"/>
      <c r="K151" s="306"/>
    </row>
    <row r="152" spans="2:11">
      <c r="B152" s="306"/>
      <c r="C152" s="329" t="s">
        <v>120</v>
      </c>
      <c r="D152" s="314"/>
      <c r="E152" s="314"/>
      <c r="F152" s="314"/>
      <c r="G152" s="314"/>
      <c r="H152" s="314"/>
      <c r="I152" s="334">
        <f>F131-I131</f>
        <v>0</v>
      </c>
      <c r="J152" s="314"/>
      <c r="K152" s="306"/>
    </row>
    <row r="153" spans="2:11" ht="6.75" customHeight="1">
      <c r="B153" s="306"/>
      <c r="C153" s="313"/>
      <c r="D153" s="314"/>
      <c r="E153" s="314"/>
      <c r="F153" s="314"/>
      <c r="G153" s="314"/>
      <c r="H153" s="314"/>
      <c r="I153" s="336"/>
      <c r="J153" s="314"/>
      <c r="K153" s="306"/>
    </row>
    <row r="154" spans="2:11" ht="15" customHeight="1">
      <c r="B154" s="306"/>
      <c r="C154" s="526" t="s">
        <v>121</v>
      </c>
      <c r="D154" s="526"/>
      <c r="E154" s="526"/>
      <c r="F154" s="526"/>
      <c r="G154" s="526"/>
      <c r="H154" s="314"/>
      <c r="I154" s="415"/>
      <c r="J154" s="314"/>
      <c r="K154" s="306"/>
    </row>
    <row r="155" spans="2:11">
      <c r="B155" s="306"/>
      <c r="C155" s="526"/>
      <c r="D155" s="526"/>
      <c r="E155" s="526"/>
      <c r="F155" s="526"/>
      <c r="G155" s="526"/>
      <c r="H155" s="338" t="s">
        <v>118</v>
      </c>
      <c r="I155" s="334">
        <f>'X.Calculs DATECH finale'!J67</f>
        <v>0</v>
      </c>
      <c r="J155" s="339"/>
      <c r="K155" s="306"/>
    </row>
    <row r="156" spans="2:11" ht="6.75" customHeight="1">
      <c r="B156" s="306"/>
      <c r="C156" s="313"/>
      <c r="D156" s="314"/>
      <c r="E156" s="314"/>
      <c r="F156" s="314"/>
      <c r="G156" s="314"/>
      <c r="H156" s="314"/>
      <c r="I156" s="337"/>
      <c r="J156" s="314"/>
      <c r="K156" s="306"/>
    </row>
    <row r="157" spans="2:11" ht="30" customHeight="1">
      <c r="B157" s="306"/>
      <c r="C157" s="534" t="s">
        <v>507</v>
      </c>
      <c r="D157" s="534"/>
      <c r="E157" s="534"/>
      <c r="F157" s="534"/>
      <c r="G157" s="534"/>
      <c r="H157" s="338" t="s">
        <v>118</v>
      </c>
      <c r="I157" s="334">
        <f>IF(H141&lt;&gt;"",H111,0)</f>
        <v>0</v>
      </c>
      <c r="J157" s="314"/>
      <c r="K157" s="306"/>
    </row>
    <row r="158" spans="2:11" ht="6.45" customHeight="1">
      <c r="B158" s="306"/>
      <c r="C158" s="313"/>
      <c r="D158" s="314"/>
      <c r="E158" s="314"/>
      <c r="F158" s="314"/>
      <c r="G158" s="314"/>
      <c r="H158" s="314"/>
      <c r="I158" s="337"/>
      <c r="J158" s="314"/>
      <c r="K158" s="306"/>
    </row>
    <row r="159" spans="2:11" ht="31.5" customHeight="1">
      <c r="B159" s="306"/>
      <c r="C159" s="534" t="s">
        <v>520</v>
      </c>
      <c r="D159" s="534"/>
      <c r="E159" s="534"/>
      <c r="F159" s="534"/>
      <c r="G159" s="534"/>
      <c r="H159" s="338" t="s">
        <v>495</v>
      </c>
      <c r="I159" s="334">
        <f>IF(H140&lt;&gt;"",H140,0)</f>
        <v>0</v>
      </c>
      <c r="J159" s="314"/>
      <c r="K159" s="306"/>
    </row>
    <row r="160" spans="2:11" ht="6.75" customHeight="1">
      <c r="B160" s="306"/>
      <c r="C160" s="313"/>
      <c r="D160" s="314"/>
      <c r="E160" s="314"/>
      <c r="F160" s="314"/>
      <c r="G160" s="314"/>
      <c r="H160" s="314"/>
      <c r="I160" s="340"/>
      <c r="J160" s="314"/>
      <c r="K160" s="306"/>
    </row>
    <row r="161" spans="2:11" ht="15" customHeight="1">
      <c r="B161" s="306"/>
      <c r="C161" s="329" t="s">
        <v>122</v>
      </c>
      <c r="D161" s="339"/>
      <c r="E161" s="339"/>
      <c r="F161" s="339"/>
      <c r="G161" s="339"/>
      <c r="H161" s="338" t="s">
        <v>123</v>
      </c>
      <c r="I161" s="334">
        <f>IF(I152-I155-I157+I159&lt;1,0,I152-I155-I157+I159)</f>
        <v>0</v>
      </c>
      <c r="J161" s="339"/>
      <c r="K161" s="306"/>
    </row>
    <row r="162" spans="2:11" ht="6.75" customHeight="1" thickBot="1">
      <c r="B162" s="306"/>
      <c r="C162" s="313"/>
      <c r="D162" s="314"/>
      <c r="E162" s="314"/>
      <c r="F162" s="314"/>
      <c r="G162" s="314"/>
      <c r="H162" s="314"/>
      <c r="I162" s="314"/>
      <c r="J162" s="314"/>
      <c r="K162" s="306"/>
    </row>
    <row r="163" spans="2:11" ht="15" customHeight="1" thickBot="1">
      <c r="B163" s="306"/>
      <c r="C163" s="526" t="s">
        <v>124</v>
      </c>
      <c r="D163" s="526"/>
      <c r="E163" s="526"/>
      <c r="F163" s="526"/>
      <c r="G163" s="526"/>
      <c r="H163" s="526"/>
      <c r="I163" s="669">
        <f>MIN(325000,(I161)*5,I69)</f>
        <v>0</v>
      </c>
      <c r="J163" s="670"/>
      <c r="K163" s="306"/>
    </row>
    <row r="164" spans="2:11" ht="6.75" customHeight="1">
      <c r="B164" s="306"/>
      <c r="C164" s="313"/>
      <c r="D164" s="314"/>
      <c r="E164" s="314"/>
      <c r="F164" s="314"/>
      <c r="G164" s="314"/>
      <c r="H164" s="314"/>
      <c r="I164" s="314"/>
      <c r="J164" s="314"/>
      <c r="K164" s="306"/>
    </row>
    <row r="165" spans="2:11" ht="15" customHeight="1">
      <c r="C165" s="333"/>
      <c r="D165" s="323"/>
      <c r="E165" s="323"/>
      <c r="F165" s="323"/>
      <c r="G165" s="323"/>
      <c r="H165" s="323"/>
      <c r="I165" s="323"/>
      <c r="J165" s="323"/>
    </row>
    <row r="166" spans="2:11" ht="15" customHeight="1">
      <c r="B166" s="324"/>
      <c r="C166" s="527" t="s">
        <v>482</v>
      </c>
      <c r="D166" s="527"/>
      <c r="E166" s="527"/>
      <c r="F166" s="527"/>
      <c r="G166" s="527"/>
      <c r="H166" s="527"/>
      <c r="I166" s="527"/>
      <c r="J166" s="527"/>
      <c r="K166" s="324"/>
    </row>
    <row r="167" spans="2:11" ht="6" customHeight="1" thickBot="1">
      <c r="B167" s="306"/>
      <c r="C167" s="325"/>
      <c r="D167" s="314"/>
      <c r="E167" s="314"/>
      <c r="F167" s="314"/>
      <c r="G167" s="314"/>
      <c r="H167" s="314"/>
      <c r="I167" s="314"/>
      <c r="J167" s="314"/>
      <c r="K167" s="306"/>
    </row>
    <row r="168" spans="2:11" ht="14.4" thickBot="1">
      <c r="B168" s="306"/>
      <c r="C168" s="313" t="s">
        <v>484</v>
      </c>
      <c r="D168" s="314"/>
      <c r="E168" s="314"/>
      <c r="F168" s="314"/>
      <c r="G168" s="314"/>
      <c r="H168" s="314"/>
      <c r="I168" s="496"/>
      <c r="J168" s="314"/>
      <c r="K168" s="306"/>
    </row>
    <row r="169" spans="2:11" ht="6.75" customHeight="1">
      <c r="B169" s="306"/>
      <c r="C169" s="313"/>
      <c r="D169" s="314"/>
      <c r="E169" s="314"/>
      <c r="F169" s="314"/>
      <c r="G169" s="314"/>
      <c r="H169" s="314"/>
      <c r="I169" s="314"/>
      <c r="J169" s="314"/>
      <c r="K169" s="306"/>
    </row>
    <row r="170" spans="2:11">
      <c r="B170" s="306"/>
      <c r="C170" s="313"/>
      <c r="D170" s="534" t="s">
        <v>485</v>
      </c>
      <c r="E170" s="534"/>
      <c r="F170" s="534"/>
      <c r="G170" s="534"/>
      <c r="H170" s="534"/>
      <c r="I170" s="534"/>
      <c r="J170" s="534"/>
      <c r="K170" s="306"/>
    </row>
    <row r="171" spans="2:11" ht="15" customHeight="1">
      <c r="B171" s="306"/>
      <c r="C171" s="313"/>
      <c r="D171" s="534"/>
      <c r="E171" s="534"/>
      <c r="F171" s="534"/>
      <c r="G171" s="534"/>
      <c r="H171" s="534"/>
      <c r="I171" s="534"/>
      <c r="J171" s="534"/>
      <c r="K171" s="306"/>
    </row>
    <row r="172" spans="2:11" ht="6.75" customHeight="1">
      <c r="B172" s="306"/>
      <c r="C172" s="313"/>
      <c r="D172" s="314"/>
      <c r="E172" s="314"/>
      <c r="F172" s="314"/>
      <c r="G172" s="314"/>
      <c r="H172" s="314"/>
      <c r="I172" s="314"/>
      <c r="J172" s="314"/>
      <c r="K172" s="306"/>
    </row>
    <row r="173" spans="2:11" ht="15" customHeight="1" thickBot="1">
      <c r="B173" s="306"/>
      <c r="C173" s="326"/>
      <c r="D173" s="326"/>
      <c r="E173" s="326"/>
      <c r="F173" s="326"/>
      <c r="G173" s="326"/>
      <c r="H173" s="326"/>
      <c r="I173" s="314"/>
      <c r="J173" s="314"/>
      <c r="K173" s="306"/>
    </row>
    <row r="174" spans="2:11" ht="15" customHeight="1" thickBot="1">
      <c r="B174" s="306"/>
      <c r="C174" s="526" t="s">
        <v>486</v>
      </c>
      <c r="D174" s="526"/>
      <c r="E174" s="526"/>
      <c r="F174" s="526"/>
      <c r="G174" s="526"/>
      <c r="H174" s="526"/>
      <c r="I174" s="669">
        <f>MIN(15000,(I168)*0.75)</f>
        <v>0</v>
      </c>
      <c r="J174" s="670"/>
      <c r="K174" s="306"/>
    </row>
    <row r="175" spans="2:11" ht="6.75" customHeight="1">
      <c r="B175" s="306"/>
      <c r="C175" s="313"/>
      <c r="D175" s="314"/>
      <c r="E175" s="314"/>
      <c r="F175" s="314"/>
      <c r="G175" s="314"/>
      <c r="H175" s="314"/>
      <c r="I175" s="314"/>
      <c r="J175" s="314"/>
      <c r="K175" s="306"/>
    </row>
    <row r="176" spans="2:11">
      <c r="D176" s="323"/>
      <c r="E176" s="323"/>
      <c r="F176" s="323"/>
      <c r="G176" s="323"/>
      <c r="H176" s="323"/>
      <c r="I176" s="323"/>
      <c r="J176" s="323"/>
    </row>
    <row r="177" spans="2:11" ht="15" customHeight="1">
      <c r="B177" s="324"/>
      <c r="C177" s="527" t="s">
        <v>126</v>
      </c>
      <c r="D177" s="527"/>
      <c r="E177" s="527"/>
      <c r="F177" s="527"/>
      <c r="G177" s="527"/>
      <c r="H177" s="527"/>
      <c r="I177" s="527"/>
      <c r="J177" s="527"/>
      <c r="K177" s="324"/>
    </row>
    <row r="178" spans="2:11" ht="6" customHeight="1">
      <c r="B178" s="306"/>
      <c r="C178" s="325"/>
      <c r="D178" s="314"/>
      <c r="E178" s="314"/>
      <c r="F178" s="314"/>
      <c r="G178" s="314"/>
      <c r="H178" s="314"/>
      <c r="I178" s="314"/>
      <c r="J178" s="314"/>
      <c r="K178" s="306"/>
    </row>
    <row r="179" spans="2:11" s="309" customFormat="1" ht="126.75" customHeight="1">
      <c r="B179" s="310"/>
      <c r="C179" s="571" t="s">
        <v>487</v>
      </c>
      <c r="D179" s="571"/>
      <c r="E179" s="571"/>
      <c r="F179" s="571"/>
      <c r="G179" s="571"/>
      <c r="H179" s="571"/>
      <c r="I179" s="571"/>
      <c r="J179" s="571"/>
      <c r="K179" s="310"/>
    </row>
    <row r="180" spans="2:11" ht="6.75" customHeight="1">
      <c r="B180" s="306"/>
      <c r="C180" s="313"/>
      <c r="D180" s="314"/>
      <c r="E180" s="314"/>
      <c r="F180" s="314"/>
      <c r="G180" s="314"/>
      <c r="H180" s="314"/>
      <c r="I180" s="314"/>
      <c r="J180" s="314"/>
      <c r="K180" s="306"/>
    </row>
    <row r="181" spans="2:11" ht="6.75" customHeight="1" thickBot="1">
      <c r="B181" s="306"/>
      <c r="C181" s="313"/>
      <c r="D181" s="314"/>
      <c r="E181" s="314"/>
      <c r="F181" s="314"/>
      <c r="G181" s="314"/>
      <c r="H181" s="314"/>
      <c r="I181" s="314"/>
      <c r="J181" s="314"/>
      <c r="K181" s="306"/>
    </row>
    <row r="182" spans="2:11" ht="16.2" thickBot="1">
      <c r="B182" s="306"/>
      <c r="C182" s="312" t="s">
        <v>145</v>
      </c>
      <c r="D182" s="314"/>
      <c r="E182" s="655"/>
      <c r="F182" s="656"/>
      <c r="G182" s="657"/>
      <c r="H182" s="341" t="s">
        <v>146</v>
      </c>
      <c r="I182" s="572"/>
      <c r="J182" s="573"/>
      <c r="K182" s="306"/>
    </row>
    <row r="183" spans="2:11" ht="6.75" customHeight="1" thickBot="1">
      <c r="B183" s="306"/>
      <c r="C183" s="313"/>
      <c r="D183" s="314"/>
      <c r="E183" s="314"/>
      <c r="F183" s="314"/>
      <c r="G183" s="314"/>
      <c r="H183" s="314"/>
      <c r="I183" s="314"/>
      <c r="J183" s="314"/>
      <c r="K183" s="306"/>
    </row>
    <row r="184" spans="2:11" ht="14.4" thickBot="1">
      <c r="B184" s="306"/>
      <c r="C184" s="313" t="s">
        <v>52</v>
      </c>
      <c r="D184" s="314"/>
      <c r="E184" s="655"/>
      <c r="F184" s="656"/>
      <c r="G184" s="657"/>
      <c r="H184" s="342" t="s">
        <v>40</v>
      </c>
      <c r="I184" s="318"/>
      <c r="J184" s="318"/>
      <c r="K184" s="306"/>
    </row>
    <row r="185" spans="2:11" ht="6.75" customHeight="1">
      <c r="B185" s="306"/>
      <c r="C185" s="313"/>
      <c r="D185" s="314"/>
      <c r="E185" s="314"/>
      <c r="F185" s="314"/>
      <c r="G185" s="314"/>
      <c r="H185" s="314"/>
      <c r="I185" s="314"/>
      <c r="J185" s="314"/>
      <c r="K185" s="306"/>
    </row>
    <row r="186" spans="2:11" ht="6.75" customHeight="1">
      <c r="B186" s="306"/>
      <c r="C186" s="313"/>
      <c r="D186" s="314"/>
      <c r="E186" s="314"/>
      <c r="F186" s="314"/>
      <c r="G186" s="314"/>
      <c r="H186" s="314"/>
      <c r="I186" s="314"/>
      <c r="J186" s="314"/>
      <c r="K186" s="306"/>
    </row>
    <row r="187" spans="2:11" ht="6" customHeight="1">
      <c r="D187" s="323"/>
      <c r="E187" s="323"/>
      <c r="F187" s="323"/>
      <c r="G187" s="323"/>
      <c r="H187" s="323"/>
      <c r="I187" s="323"/>
      <c r="J187" s="323"/>
    </row>
    <row r="188" spans="2:11" ht="15" customHeight="1">
      <c r="C188" s="569" t="s">
        <v>147</v>
      </c>
      <c r="D188" s="569"/>
      <c r="E188" s="569"/>
      <c r="F188" s="569"/>
      <c r="G188" s="569"/>
      <c r="H188" s="569"/>
      <c r="I188" s="569"/>
      <c r="J188" s="569"/>
      <c r="K188" s="345"/>
    </row>
    <row r="189" spans="2:11" ht="6" customHeight="1">
      <c r="B189" s="570"/>
      <c r="C189" s="570"/>
      <c r="D189" s="570"/>
      <c r="E189" s="570"/>
      <c r="F189" s="570"/>
      <c r="G189" s="570"/>
      <c r="H189" s="570"/>
      <c r="I189" s="570"/>
      <c r="J189" s="570"/>
    </row>
    <row r="190" spans="2:11" ht="29.25" customHeight="1">
      <c r="C190" s="549" t="s">
        <v>148</v>
      </c>
      <c r="D190" s="549"/>
      <c r="E190" s="549"/>
      <c r="F190" s="549"/>
      <c r="G190" s="549"/>
      <c r="H190" s="549"/>
      <c r="I190" s="549"/>
      <c r="J190" s="549"/>
    </row>
    <row r="192" spans="2:11">
      <c r="E192" s="1"/>
    </row>
  </sheetData>
  <sheetProtection algorithmName="SHA-512" hashValue="fKbA6mdMQSDqUWEaIUCs9yrw1sx8mcMAXSGKFFtJZ8LrmT7Y9FAfRvIlRDg4ylVeDi15IZjQ5zwFUbliS7wYWA==" saltValue="UR+kNe6LeZA3bMcphVN0jA==" spinCount="100000" sheet="1" selectLockedCells="1"/>
  <mergeCells count="152">
    <mergeCell ref="D170:J171"/>
    <mergeCell ref="I174:J174"/>
    <mergeCell ref="C154:G155"/>
    <mergeCell ref="I163:J163"/>
    <mergeCell ref="E83:F83"/>
    <mergeCell ref="G83:I83"/>
    <mergeCell ref="C76:E76"/>
    <mergeCell ref="F76:J76"/>
    <mergeCell ref="C77:D77"/>
    <mergeCell ref="E77:F77"/>
    <mergeCell ref="G77:I77"/>
    <mergeCell ref="C126:D126"/>
    <mergeCell ref="C129:D129"/>
    <mergeCell ref="C128:D128"/>
    <mergeCell ref="C78:D78"/>
    <mergeCell ref="E78:F78"/>
    <mergeCell ref="G78:I78"/>
    <mergeCell ref="G87:I87"/>
    <mergeCell ref="C88:D88"/>
    <mergeCell ref="E88:F88"/>
    <mergeCell ref="G88:I88"/>
    <mergeCell ref="F97:J97"/>
    <mergeCell ref="C98:D98"/>
    <mergeCell ref="E82:F82"/>
    <mergeCell ref="F11:H11"/>
    <mergeCell ref="C9:J9"/>
    <mergeCell ref="E28:G28"/>
    <mergeCell ref="F33:J33"/>
    <mergeCell ref="F35:J35"/>
    <mergeCell ref="C39:H39"/>
    <mergeCell ref="E24:J24"/>
    <mergeCell ref="E18:G18"/>
    <mergeCell ref="E26:J26"/>
    <mergeCell ref="E20:G20"/>
    <mergeCell ref="E22:J22"/>
    <mergeCell ref="C31:J31"/>
    <mergeCell ref="C37:J37"/>
    <mergeCell ref="I39:J39"/>
    <mergeCell ref="I18:J18"/>
    <mergeCell ref="I20:J20"/>
    <mergeCell ref="C190:J190"/>
    <mergeCell ref="C188:J188"/>
    <mergeCell ref="C89:D89"/>
    <mergeCell ref="E89:F89"/>
    <mergeCell ref="G89:I89"/>
    <mergeCell ref="C92:E92"/>
    <mergeCell ref="F92:J92"/>
    <mergeCell ref="C93:D93"/>
    <mergeCell ref="E93:F93"/>
    <mergeCell ref="G93:I93"/>
    <mergeCell ref="C94:D94"/>
    <mergeCell ref="E94:F94"/>
    <mergeCell ref="G94:I94"/>
    <mergeCell ref="C163:H163"/>
    <mergeCell ref="C150:J150"/>
    <mergeCell ref="B189:J189"/>
    <mergeCell ref="C114:J114"/>
    <mergeCell ref="C131:D131"/>
    <mergeCell ref="E98:F98"/>
    <mergeCell ref="G98:I98"/>
    <mergeCell ref="C174:H174"/>
    <mergeCell ref="C177:J177"/>
    <mergeCell ref="I182:J182"/>
    <mergeCell ref="C166:J166"/>
    <mergeCell ref="J7:K7"/>
    <mergeCell ref="B5:H7"/>
    <mergeCell ref="C104:D104"/>
    <mergeCell ref="E104:F104"/>
    <mergeCell ref="G104:I104"/>
    <mergeCell ref="C105:D105"/>
    <mergeCell ref="E105:F105"/>
    <mergeCell ref="G105:I105"/>
    <mergeCell ref="C72:J72"/>
    <mergeCell ref="C99:D99"/>
    <mergeCell ref="E99:F99"/>
    <mergeCell ref="G99:I99"/>
    <mergeCell ref="C100:D100"/>
    <mergeCell ref="E100:F100"/>
    <mergeCell ref="G100:I100"/>
    <mergeCell ref="C102:E102"/>
    <mergeCell ref="F102:J102"/>
    <mergeCell ref="C103:D103"/>
    <mergeCell ref="C79:D79"/>
    <mergeCell ref="E79:F79"/>
    <mergeCell ref="G79:I79"/>
    <mergeCell ref="C81:E81"/>
    <mergeCell ref="F81:J81"/>
    <mergeCell ref="C48:E49"/>
    <mergeCell ref="E182:G182"/>
    <mergeCell ref="E184:G184"/>
    <mergeCell ref="I28:J28"/>
    <mergeCell ref="H120:I120"/>
    <mergeCell ref="E143:F143"/>
    <mergeCell ref="H143:I143"/>
    <mergeCell ref="C69:H69"/>
    <mergeCell ref="D53:J54"/>
    <mergeCell ref="C74:J74"/>
    <mergeCell ref="C40:H40"/>
    <mergeCell ref="C41:H41"/>
    <mergeCell ref="I41:J41"/>
    <mergeCell ref="C42:H42"/>
    <mergeCell ref="I42:J42"/>
    <mergeCell ref="C43:H43"/>
    <mergeCell ref="I43:J43"/>
    <mergeCell ref="I40:J40"/>
    <mergeCell ref="D67:J67"/>
    <mergeCell ref="C122:D122"/>
    <mergeCell ref="C125:D125"/>
    <mergeCell ref="C124:D124"/>
    <mergeCell ref="C127:D127"/>
    <mergeCell ref="C123:D123"/>
    <mergeCell ref="C179:J179"/>
    <mergeCell ref="G82:I82"/>
    <mergeCell ref="C83:D83"/>
    <mergeCell ref="C144:D144"/>
    <mergeCell ref="C107:J107"/>
    <mergeCell ref="C109:J109"/>
    <mergeCell ref="H111:J111"/>
    <mergeCell ref="H136:J136"/>
    <mergeCell ref="C138:J138"/>
    <mergeCell ref="H140:J140"/>
    <mergeCell ref="H144:I144"/>
    <mergeCell ref="E103:F103"/>
    <mergeCell ref="G103:I103"/>
    <mergeCell ref="C95:D95"/>
    <mergeCell ref="E95:F95"/>
    <mergeCell ref="G95:I95"/>
    <mergeCell ref="C97:E97"/>
    <mergeCell ref="C84:D84"/>
    <mergeCell ref="E84:F84"/>
    <mergeCell ref="G84:I84"/>
    <mergeCell ref="C86:E86"/>
    <mergeCell ref="F86:J86"/>
    <mergeCell ref="C87:D87"/>
    <mergeCell ref="C82:D82"/>
    <mergeCell ref="E87:F87"/>
    <mergeCell ref="C117:J117"/>
    <mergeCell ref="H145:I145"/>
    <mergeCell ref="H146:I146"/>
    <mergeCell ref="H147:I147"/>
    <mergeCell ref="C157:G157"/>
    <mergeCell ref="C159:G159"/>
    <mergeCell ref="E120:F120"/>
    <mergeCell ref="C145:D145"/>
    <mergeCell ref="C146:D146"/>
    <mergeCell ref="C147:D147"/>
    <mergeCell ref="E144:F144"/>
    <mergeCell ref="E145:F145"/>
    <mergeCell ref="E146:F146"/>
    <mergeCell ref="E147:F147"/>
    <mergeCell ref="C130:D130"/>
    <mergeCell ref="C120:D121"/>
  </mergeCells>
  <conditionalFormatting sqref="E122:F129 H122:I129">
    <cfRule type="cellIs" dxfId="36" priority="1" operator="equal">
      <formula>0</formula>
    </cfRule>
  </conditionalFormatting>
  <pageMargins left="0.70866141732283472" right="0.70866141732283472" top="0.74803149606299213" bottom="0.74803149606299213" header="0.31496062992125984" footer="0.31496062992125984"/>
  <pageSetup scale="61" fitToHeight="0" orientation="portrait" r:id="rId1"/>
  <headerFooter>
    <oddFooter>&amp;LImpression le &amp;D&amp;C&amp;P de &amp;N&amp;R&amp;A</oddFooter>
  </headerFooter>
  <rowBreaks count="3" manualBreakCount="3">
    <brk id="71" max="13" man="1"/>
    <brk id="113" max="11" man="1"/>
    <brk id="14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213" r:id="rId4" name="Check Box 45">
              <controlPr defaultSize="0" autoFill="0" autoLine="0" autoPict="0">
                <anchor moveWithCells="1">
                  <from>
                    <xdr:col>4</xdr:col>
                    <xdr:colOff>152400</xdr:colOff>
                    <xdr:row>11</xdr:row>
                    <xdr:rowOff>76200</xdr:rowOff>
                  </from>
                  <to>
                    <xdr:col>5</xdr:col>
                    <xdr:colOff>114300</xdr:colOff>
                    <xdr:row>13</xdr:row>
                    <xdr:rowOff>76200</xdr:rowOff>
                  </to>
                </anchor>
              </controlPr>
            </control>
          </mc:Choice>
        </mc:AlternateContent>
        <mc:AlternateContent xmlns:mc="http://schemas.openxmlformats.org/markup-compatibility/2006">
          <mc:Choice Requires="x14">
            <control shapeId="7216" r:id="rId5" name="Check Box 48">
              <controlPr defaultSize="0" autoFill="0" autoLine="0" autoPict="0">
                <anchor moveWithCells="1">
                  <from>
                    <xdr:col>2</xdr:col>
                    <xdr:colOff>76200</xdr:colOff>
                    <xdr:row>65</xdr:row>
                    <xdr:rowOff>167640</xdr:rowOff>
                  </from>
                  <to>
                    <xdr:col>2</xdr:col>
                    <xdr:colOff>571500</xdr:colOff>
                    <xdr:row>67</xdr:row>
                    <xdr:rowOff>0</xdr:rowOff>
                  </to>
                </anchor>
              </controlPr>
            </control>
          </mc:Choice>
        </mc:AlternateContent>
        <mc:AlternateContent xmlns:mc="http://schemas.openxmlformats.org/markup-compatibility/2006">
          <mc:Choice Requires="x14">
            <control shapeId="7215" r:id="rId6" name="Check Box 47">
              <controlPr defaultSize="0" autoFill="0" autoLine="0" autoPict="0">
                <anchor moveWithCells="1">
                  <from>
                    <xdr:col>2</xdr:col>
                    <xdr:colOff>76200</xdr:colOff>
                    <xdr:row>52</xdr:row>
                    <xdr:rowOff>0</xdr:rowOff>
                  </from>
                  <to>
                    <xdr:col>2</xdr:col>
                    <xdr:colOff>571500</xdr:colOff>
                    <xdr:row>54</xdr:row>
                    <xdr:rowOff>0</xdr:rowOff>
                  </to>
                </anchor>
              </controlPr>
            </control>
          </mc:Choice>
        </mc:AlternateContent>
        <mc:AlternateContent xmlns:mc="http://schemas.openxmlformats.org/markup-compatibility/2006">
          <mc:Choice Requires="x14">
            <control shapeId="7231" r:id="rId7" name="Check Box 63">
              <controlPr defaultSize="0" autoFill="0" autoLine="0" autoPict="0">
                <anchor moveWithCells="1">
                  <from>
                    <xdr:col>2</xdr:col>
                    <xdr:colOff>76200</xdr:colOff>
                    <xdr:row>169</xdr:row>
                    <xdr:rowOff>0</xdr:rowOff>
                  </from>
                  <to>
                    <xdr:col>2</xdr:col>
                    <xdr:colOff>571500</xdr:colOff>
                    <xdr:row>171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3564260-2755-49F2-89E2-E9AF0AA54264}">
          <x14:formula1>
            <xm:f>'Y.Menus déroulants'!$B$39:$B$42</xm:f>
          </x14:formula1>
          <xm:sqref>E136</xm:sqref>
        </x14:dataValidation>
        <x14:dataValidation type="list" allowBlank="1" showInputMessage="1" showErrorMessage="1" xr:uid="{99AEF7BD-D836-4881-9376-4F7F656B2C74}">
          <x14:formula1>
            <xm:f>'X.Calculs DATECH prélim.'!$A$58:$A$66</xm:f>
          </x14:formula1>
          <xm:sqref>F97:J97 F76:J76 F92:J92 F102:J102 F86:J86 F81:J81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BD90-BC2D-47CF-9021-DF2AF2E0E36D}">
  <sheetPr codeName="Feuil5">
    <tabColor rgb="FF5B7F95"/>
    <pageSetUpPr fitToPage="1"/>
  </sheetPr>
  <dimension ref="B1:Q64"/>
  <sheetViews>
    <sheetView showGridLines="0" view="pageBreakPreview" topLeftCell="A17" zoomScale="150" zoomScaleNormal="100" zoomScaleSheetLayoutView="150" workbookViewId="0">
      <selection activeCell="I29" sqref="I29:J29"/>
    </sheetView>
  </sheetViews>
  <sheetFormatPr baseColWidth="10" defaultColWidth="11" defaultRowHeight="13.8"/>
  <cols>
    <col min="1" max="2" width="2.5" customWidth="1"/>
    <col min="3" max="3" width="10" customWidth="1"/>
    <col min="4" max="4" width="8.5" customWidth="1"/>
    <col min="5" max="5" width="7.5" customWidth="1"/>
    <col min="6" max="6" width="12.5" customWidth="1"/>
    <col min="7" max="7" width="13.5" customWidth="1"/>
    <col min="8" max="8" width="2.5" customWidth="1"/>
    <col min="9" max="9" width="16.5" customWidth="1"/>
    <col min="10" max="10" width="12.5" customWidth="1"/>
    <col min="11" max="11" width="13.5" customWidth="1"/>
    <col min="13" max="14" width="2.5" customWidth="1"/>
    <col min="15" max="15" width="2" customWidth="1"/>
  </cols>
  <sheetData>
    <row r="1" spans="2:17" ht="13.5" customHeight="1"/>
    <row r="2" spans="2:17" ht="24.6">
      <c r="B2" s="298" t="s">
        <v>149</v>
      </c>
      <c r="D2" s="299"/>
      <c r="E2" s="299"/>
      <c r="F2" s="299"/>
      <c r="G2" s="299"/>
      <c r="H2" s="299"/>
      <c r="I2" s="299"/>
      <c r="J2" s="299"/>
      <c r="K2" s="299"/>
      <c r="L2" s="299"/>
      <c r="M2" s="299"/>
      <c r="N2" s="299"/>
      <c r="O2" s="299"/>
      <c r="P2" s="299"/>
      <c r="Q2" s="299"/>
    </row>
    <row r="3" spans="2:17" ht="17.399999999999999">
      <c r="B3" s="300" t="s">
        <v>150</v>
      </c>
      <c r="E3" s="301"/>
      <c r="F3" s="302"/>
      <c r="G3" s="302"/>
      <c r="H3" s="302"/>
      <c r="I3" s="302"/>
      <c r="J3" s="302"/>
      <c r="K3" s="302"/>
    </row>
    <row r="4" spans="2:17" ht="24.6">
      <c r="C4" s="304"/>
      <c r="E4" s="301"/>
      <c r="F4" s="302"/>
      <c r="G4" s="302"/>
      <c r="H4" s="302"/>
      <c r="I4" s="302"/>
      <c r="J4" s="302"/>
      <c r="K4" s="302"/>
    </row>
    <row r="5" spans="2:17">
      <c r="J5" s="1"/>
      <c r="M5" s="305" t="s">
        <v>5</v>
      </c>
    </row>
    <row r="6" spans="2:17">
      <c r="J6" s="1"/>
      <c r="M6" s="307" t="str">
        <f>'1.Declaration of interest'!M6</f>
        <v>Révision 2021-11</v>
      </c>
    </row>
    <row r="7" spans="2:17" ht="15" customHeight="1">
      <c r="B7" s="308"/>
      <c r="C7" s="527" t="s">
        <v>151</v>
      </c>
      <c r="D7" s="538"/>
      <c r="E7" s="538"/>
      <c r="F7" s="538"/>
      <c r="G7" s="538"/>
      <c r="H7" s="538"/>
      <c r="I7" s="538"/>
      <c r="J7" s="538"/>
      <c r="K7" s="538"/>
      <c r="L7" s="538"/>
      <c r="M7" s="308"/>
    </row>
    <row r="8" spans="2:17" s="378" customFormat="1" ht="19.5" customHeight="1">
      <c r="B8" s="348"/>
      <c r="C8" s="419" t="s">
        <v>8</v>
      </c>
      <c r="D8" s="419"/>
      <c r="E8" s="419"/>
      <c r="F8" s="419"/>
      <c r="G8" s="419"/>
      <c r="H8" s="419"/>
      <c r="I8" s="419"/>
      <c r="J8" s="377"/>
      <c r="K8" s="377"/>
      <c r="L8" s="377"/>
      <c r="M8" s="348"/>
    </row>
    <row r="9" spans="2:17" s="378" customFormat="1" ht="15" customHeight="1">
      <c r="B9" s="348"/>
      <c r="C9" s="407" t="s">
        <v>152</v>
      </c>
      <c r="D9" s="377"/>
      <c r="E9" s="377"/>
      <c r="F9" s="377"/>
      <c r="G9" s="377"/>
      <c r="H9" s="377"/>
      <c r="I9" s="377"/>
      <c r="J9" s="377"/>
      <c r="K9" s="388" t="s">
        <v>153</v>
      </c>
      <c r="L9" s="418" t="str">
        <f>'2.Energy Simu. prelim.'!H7</f>
        <v>PE235-XXXX</v>
      </c>
      <c r="M9" s="348"/>
    </row>
    <row r="10" spans="2:17" ht="7.05" customHeight="1">
      <c r="B10" s="306"/>
      <c r="C10" s="313"/>
      <c r="D10" s="314"/>
      <c r="E10" s="314"/>
      <c r="F10" s="315"/>
      <c r="G10" s="315"/>
      <c r="H10" s="315"/>
      <c r="I10" s="315"/>
      <c r="J10" s="315"/>
      <c r="K10" s="315"/>
      <c r="L10" s="315"/>
      <c r="M10" s="306"/>
    </row>
    <row r="11" spans="2:17">
      <c r="B11" s="306"/>
      <c r="C11" s="329" t="s">
        <v>154</v>
      </c>
      <c r="D11" s="314"/>
      <c r="E11" s="314"/>
      <c r="F11" s="314"/>
      <c r="G11" s="683" t="str">
        <f>IF('1.Declaration of interest'!G56=0,"",'1.Declaration of interest'!G56)</f>
        <v/>
      </c>
      <c r="H11" s="683"/>
      <c r="I11" s="683"/>
      <c r="J11" s="683"/>
      <c r="K11" s="683"/>
      <c r="L11" s="683"/>
      <c r="M11" s="306"/>
    </row>
    <row r="12" spans="2:17" ht="7.05" customHeight="1">
      <c r="B12" s="306"/>
      <c r="C12" s="313"/>
      <c r="D12" s="314"/>
      <c r="E12" s="315"/>
      <c r="F12" s="315"/>
      <c r="G12" s="315"/>
      <c r="H12" s="315"/>
      <c r="I12" s="315"/>
      <c r="J12" s="315"/>
      <c r="K12" s="315"/>
      <c r="L12" s="315"/>
      <c r="M12" s="306"/>
    </row>
    <row r="13" spans="2:17">
      <c r="B13" s="306"/>
      <c r="C13" s="329" t="s">
        <v>155</v>
      </c>
      <c r="D13" s="314"/>
      <c r="E13" s="314"/>
      <c r="F13" s="314"/>
      <c r="G13" s="683" t="str">
        <f>IF('1.Declaration of interest'!G58=0,"",'1.Declaration of interest'!G58)</f>
        <v/>
      </c>
      <c r="H13" s="683"/>
      <c r="I13" s="683"/>
      <c r="J13" s="683"/>
      <c r="K13" s="683"/>
      <c r="L13" s="683"/>
      <c r="M13" s="306"/>
    </row>
    <row r="14" spans="2:17" ht="7.05" customHeight="1">
      <c r="B14" s="306"/>
      <c r="C14" s="313"/>
      <c r="D14" s="314"/>
      <c r="E14" s="315"/>
      <c r="F14" s="315"/>
      <c r="G14" s="315"/>
      <c r="H14" s="315"/>
      <c r="I14" s="315"/>
      <c r="J14" s="315"/>
      <c r="K14" s="315"/>
      <c r="L14" s="315"/>
      <c r="M14" s="306"/>
    </row>
    <row r="15" spans="2:17">
      <c r="B15" s="306"/>
      <c r="C15" s="329" t="s">
        <v>156</v>
      </c>
      <c r="D15" s="314"/>
      <c r="E15" s="314"/>
      <c r="F15" s="314"/>
      <c r="G15" s="683" t="str">
        <f>IF('1.Declaration of interest'!G60=0,"",'1.Declaration of interest'!G60)</f>
        <v/>
      </c>
      <c r="H15" s="683"/>
      <c r="I15" s="683"/>
      <c r="J15" s="683"/>
      <c r="K15" s="683"/>
      <c r="L15" s="683"/>
      <c r="M15" s="306"/>
    </row>
    <row r="16" spans="2:17" ht="7.05" customHeight="1">
      <c r="B16" s="306"/>
      <c r="C16" s="313"/>
      <c r="D16" s="314"/>
      <c r="E16" s="315"/>
      <c r="F16" s="315"/>
      <c r="G16" s="315"/>
      <c r="H16" s="315"/>
      <c r="I16" s="315"/>
      <c r="J16" s="315"/>
      <c r="K16" s="315"/>
      <c r="L16" s="315"/>
      <c r="M16" s="306"/>
    </row>
    <row r="17" spans="2:13">
      <c r="B17" s="306"/>
      <c r="C17" s="329" t="s">
        <v>70</v>
      </c>
      <c r="D17" s="314"/>
      <c r="E17" s="684" t="str">
        <f>IF('1.Declaration of interest'!E62=0,"",'1.Declaration of interest'!E62)</f>
        <v/>
      </c>
      <c r="F17" s="684"/>
      <c r="G17" s="684"/>
      <c r="H17" s="315"/>
      <c r="I17" s="473" t="s">
        <v>71</v>
      </c>
      <c r="J17" s="683" t="str">
        <f>IF('1.Declaration of interest'!J62=0,"",'1.Declaration of interest'!J62)</f>
        <v/>
      </c>
      <c r="K17" s="683"/>
      <c r="L17" s="683"/>
      <c r="M17" s="306"/>
    </row>
    <row r="18" spans="2:13" ht="7.05" customHeight="1">
      <c r="B18" s="306"/>
      <c r="C18" s="313"/>
      <c r="D18" s="314"/>
      <c r="E18" s="315"/>
      <c r="F18" s="315"/>
      <c r="G18" s="315"/>
      <c r="H18" s="315"/>
      <c r="I18" s="315"/>
      <c r="J18" s="315"/>
      <c r="K18" s="315"/>
      <c r="L18" s="315"/>
      <c r="M18" s="306"/>
    </row>
    <row r="19" spans="2:13" ht="6.75" customHeight="1">
      <c r="B19" s="306"/>
      <c r="C19" s="313"/>
      <c r="D19" s="314"/>
      <c r="E19" s="315"/>
      <c r="F19" s="315"/>
      <c r="G19" s="315"/>
      <c r="H19" s="315"/>
      <c r="I19" s="315"/>
      <c r="J19" s="315"/>
      <c r="K19" s="315"/>
      <c r="L19" s="315"/>
      <c r="M19" s="306"/>
    </row>
    <row r="20" spans="2:13">
      <c r="C20" s="322" t="s">
        <v>22</v>
      </c>
      <c r="D20" s="323"/>
      <c r="E20" s="323"/>
      <c r="F20" s="323"/>
      <c r="G20" s="323"/>
      <c r="H20" s="323"/>
      <c r="I20" s="323"/>
      <c r="J20" s="323"/>
      <c r="K20" s="323"/>
      <c r="L20" s="323"/>
    </row>
    <row r="21" spans="2:13" ht="15" customHeight="1">
      <c r="B21" s="308"/>
      <c r="C21" s="527" t="s">
        <v>157</v>
      </c>
      <c r="D21" s="527"/>
      <c r="E21" s="527"/>
      <c r="F21" s="527"/>
      <c r="G21" s="527"/>
      <c r="H21" s="527"/>
      <c r="I21" s="527"/>
      <c r="J21" s="527"/>
      <c r="K21" s="527"/>
      <c r="L21" s="527"/>
      <c r="M21" s="324"/>
    </row>
    <row r="22" spans="2:13" ht="6" customHeight="1">
      <c r="B22" s="306"/>
      <c r="C22" s="325"/>
      <c r="D22" s="314"/>
      <c r="E22" s="314"/>
      <c r="F22" s="314"/>
      <c r="G22" s="314"/>
      <c r="H22" s="314"/>
      <c r="I22" s="314"/>
      <c r="J22" s="314"/>
      <c r="K22" s="314"/>
      <c r="L22" s="314"/>
      <c r="M22" s="306"/>
    </row>
    <row r="23" spans="2:13" ht="27.75" customHeight="1">
      <c r="B23" s="306"/>
      <c r="C23" s="526" t="s">
        <v>158</v>
      </c>
      <c r="D23" s="617"/>
      <c r="E23" s="617"/>
      <c r="F23" s="617"/>
      <c r="G23" s="617"/>
      <c r="H23" s="617"/>
      <c r="I23" s="617"/>
      <c r="J23" s="617"/>
      <c r="K23" s="617"/>
      <c r="L23" s="617"/>
      <c r="M23" s="306"/>
    </row>
    <row r="24" spans="2:13" ht="6.75" customHeight="1">
      <c r="B24" s="306"/>
      <c r="C24" s="326"/>
      <c r="D24" s="318"/>
      <c r="E24" s="318"/>
      <c r="F24" s="318"/>
      <c r="G24" s="318"/>
      <c r="H24" s="318"/>
      <c r="I24" s="318"/>
      <c r="J24" s="318"/>
      <c r="K24" s="318"/>
      <c r="L24" s="318"/>
      <c r="M24" s="306"/>
    </row>
    <row r="25" spans="2:13" s="309" customFormat="1" ht="29.25" customHeight="1" thickBot="1">
      <c r="B25" s="306"/>
      <c r="C25" s="686" t="s">
        <v>159</v>
      </c>
      <c r="D25" s="672"/>
      <c r="E25" s="672"/>
      <c r="F25" s="672" t="s">
        <v>160</v>
      </c>
      <c r="G25" s="672"/>
      <c r="H25" s="672"/>
      <c r="I25" s="619" t="s">
        <v>161</v>
      </c>
      <c r="J25" s="619"/>
      <c r="K25" s="619" t="s">
        <v>162</v>
      </c>
      <c r="L25" s="620"/>
      <c r="M25" s="310"/>
    </row>
    <row r="26" spans="2:13">
      <c r="B26" s="306"/>
      <c r="C26" s="621"/>
      <c r="D26" s="622"/>
      <c r="E26" s="622"/>
      <c r="F26" s="622"/>
      <c r="G26" s="622"/>
      <c r="H26" s="622"/>
      <c r="I26" s="673">
        <v>0</v>
      </c>
      <c r="J26" s="673"/>
      <c r="K26" s="673">
        <v>0</v>
      </c>
      <c r="L26" s="674"/>
      <c r="M26" s="306"/>
    </row>
    <row r="27" spans="2:13">
      <c r="B27" s="306"/>
      <c r="C27" s="625"/>
      <c r="D27" s="626"/>
      <c r="E27" s="626"/>
      <c r="F27" s="626"/>
      <c r="G27" s="626"/>
      <c r="H27" s="626"/>
      <c r="I27" s="675">
        <v>0</v>
      </c>
      <c r="J27" s="675"/>
      <c r="K27" s="675">
        <v>0</v>
      </c>
      <c r="L27" s="676"/>
      <c r="M27" s="306"/>
    </row>
    <row r="28" spans="2:13">
      <c r="B28" s="306"/>
      <c r="C28" s="625"/>
      <c r="D28" s="626"/>
      <c r="E28" s="626"/>
      <c r="F28" s="626"/>
      <c r="G28" s="626"/>
      <c r="H28" s="626"/>
      <c r="I28" s="675">
        <v>0</v>
      </c>
      <c r="J28" s="675"/>
      <c r="K28" s="675">
        <v>0</v>
      </c>
      <c r="L28" s="676"/>
      <c r="M28" s="306"/>
    </row>
    <row r="29" spans="2:13" ht="14.4" thickBot="1">
      <c r="B29" s="306"/>
      <c r="C29" s="631"/>
      <c r="D29" s="632"/>
      <c r="E29" s="632"/>
      <c r="F29" s="632"/>
      <c r="G29" s="632"/>
      <c r="H29" s="632"/>
      <c r="I29" s="677">
        <v>0</v>
      </c>
      <c r="J29" s="677"/>
      <c r="K29" s="677">
        <v>0</v>
      </c>
      <c r="L29" s="678"/>
      <c r="M29" s="306"/>
    </row>
    <row r="30" spans="2:13" ht="7.5" customHeight="1">
      <c r="B30" s="306"/>
      <c r="C30" s="313"/>
      <c r="D30" s="314"/>
      <c r="E30" s="314"/>
      <c r="F30" s="314"/>
      <c r="G30" s="314"/>
      <c r="H30" s="314"/>
      <c r="I30" s="314"/>
      <c r="J30" s="314"/>
      <c r="K30" s="314"/>
      <c r="L30" s="314"/>
      <c r="M30" s="306"/>
    </row>
    <row r="31" spans="2:13" ht="28.5" customHeight="1">
      <c r="B31" s="306"/>
      <c r="C31" s="526" t="s">
        <v>163</v>
      </c>
      <c r="D31" s="617"/>
      <c r="E31" s="617"/>
      <c r="F31" s="617"/>
      <c r="G31" s="617"/>
      <c r="H31" s="617"/>
      <c r="I31" s="617"/>
      <c r="J31" s="617"/>
      <c r="K31" s="617"/>
      <c r="L31" s="617"/>
      <c r="M31" s="306"/>
    </row>
    <row r="32" spans="2:13" ht="6.75" customHeight="1">
      <c r="B32" s="306"/>
      <c r="C32" s="313"/>
      <c r="D32" s="314"/>
      <c r="E32" s="314"/>
      <c r="F32" s="314"/>
      <c r="G32" s="314"/>
      <c r="H32" s="314"/>
      <c r="I32" s="314"/>
      <c r="J32" s="314"/>
      <c r="K32" s="314"/>
      <c r="L32" s="314"/>
      <c r="M32" s="306"/>
    </row>
    <row r="33" spans="2:13">
      <c r="C33" s="322" t="s">
        <v>22</v>
      </c>
      <c r="D33" s="323"/>
      <c r="E33" s="323"/>
      <c r="F33" s="323"/>
      <c r="G33" s="323"/>
      <c r="H33" s="323"/>
      <c r="I33" s="323"/>
      <c r="J33" s="323"/>
      <c r="K33" s="323"/>
      <c r="L33" s="323"/>
    </row>
    <row r="34" spans="2:13" ht="15" customHeight="1">
      <c r="B34" s="308"/>
      <c r="C34" s="527" t="s">
        <v>164</v>
      </c>
      <c r="D34" s="527"/>
      <c r="E34" s="527"/>
      <c r="F34" s="527"/>
      <c r="G34" s="527"/>
      <c r="H34" s="527"/>
      <c r="I34" s="527"/>
      <c r="J34" s="527"/>
      <c r="K34" s="527"/>
      <c r="L34" s="527"/>
      <c r="M34" s="324"/>
    </row>
    <row r="35" spans="2:13" ht="6" customHeight="1">
      <c r="B35" s="306"/>
      <c r="C35" s="325"/>
      <c r="D35" s="314"/>
      <c r="E35" s="314"/>
      <c r="F35" s="314"/>
      <c r="G35" s="314"/>
      <c r="H35" s="314"/>
      <c r="I35" s="314"/>
      <c r="J35" s="314"/>
      <c r="K35" s="314"/>
      <c r="L35" s="314"/>
      <c r="M35" s="306"/>
    </row>
    <row r="36" spans="2:13" ht="40.5" customHeight="1">
      <c r="B36" s="306"/>
      <c r="C36" s="681" t="s">
        <v>165</v>
      </c>
      <c r="D36" s="682"/>
      <c r="E36" s="682"/>
      <c r="F36" s="682"/>
      <c r="G36" s="682"/>
      <c r="H36" s="682"/>
      <c r="I36" s="682"/>
      <c r="J36" s="682"/>
      <c r="K36" s="682"/>
      <c r="L36" s="682"/>
      <c r="M36" s="306"/>
    </row>
    <row r="37" spans="2:13" ht="6" customHeight="1" thickBot="1">
      <c r="B37" s="306"/>
      <c r="C37" s="326"/>
      <c r="D37" s="389"/>
      <c r="E37" s="389"/>
      <c r="F37" s="389"/>
      <c r="G37" s="389"/>
      <c r="H37" s="389"/>
      <c r="I37" s="389"/>
      <c r="J37" s="389"/>
      <c r="K37" s="389"/>
      <c r="L37" s="389"/>
      <c r="M37" s="306"/>
    </row>
    <row r="38" spans="2:13" ht="15" customHeight="1" thickBot="1">
      <c r="B38" s="306"/>
      <c r="C38" s="526" t="s">
        <v>166</v>
      </c>
      <c r="D38" s="526"/>
      <c r="E38" s="526"/>
      <c r="F38" s="526"/>
      <c r="G38" s="526"/>
      <c r="H38" s="526"/>
      <c r="I38" s="526"/>
      <c r="J38" s="679">
        <f>MIN('3.Energy. Simu. final'!I163,'3.Energy. Simu. final'!I69-I26-I27-I28-I29,325000)</f>
        <v>0</v>
      </c>
      <c r="K38" s="680"/>
      <c r="L38" s="314"/>
      <c r="M38" s="306"/>
    </row>
    <row r="39" spans="2:13" ht="6" customHeight="1" thickBot="1">
      <c r="B39" s="306"/>
      <c r="C39" s="325"/>
      <c r="D39" s="314"/>
      <c r="E39" s="314"/>
      <c r="F39" s="314"/>
      <c r="G39" s="314"/>
      <c r="H39" s="314"/>
      <c r="I39" s="314"/>
      <c r="J39" s="314"/>
      <c r="K39" s="314"/>
      <c r="L39" s="314"/>
      <c r="M39" s="306"/>
    </row>
    <row r="40" spans="2:13" ht="15" customHeight="1" thickBot="1">
      <c r="B40" s="306"/>
      <c r="C40" s="526" t="s">
        <v>167</v>
      </c>
      <c r="D40" s="526"/>
      <c r="E40" s="526"/>
      <c r="F40" s="526"/>
      <c r="G40" s="526"/>
      <c r="H40" s="526"/>
      <c r="I40" s="526"/>
      <c r="J40" s="679">
        <f>'3.Energy. Simu. final'!I174</f>
        <v>0</v>
      </c>
      <c r="K40" s="680"/>
      <c r="L40" s="314"/>
      <c r="M40" s="306"/>
    </row>
    <row r="41" spans="2:13" ht="6" customHeight="1" thickBot="1">
      <c r="B41" s="306"/>
      <c r="C41" s="325"/>
      <c r="D41" s="314"/>
      <c r="E41" s="314"/>
      <c r="F41" s="314"/>
      <c r="G41" s="314"/>
      <c r="H41" s="314"/>
      <c r="I41" s="314"/>
      <c r="J41" s="390"/>
      <c r="K41" s="390"/>
      <c r="L41" s="314"/>
      <c r="M41" s="306"/>
    </row>
    <row r="42" spans="2:13" ht="6" customHeight="1" thickBot="1">
      <c r="B42" s="306"/>
      <c r="C42" s="325"/>
      <c r="D42" s="314"/>
      <c r="E42" s="314"/>
      <c r="F42" s="314"/>
      <c r="G42" s="314"/>
      <c r="H42" s="314"/>
      <c r="I42" s="314"/>
      <c r="J42" s="314"/>
      <c r="K42" s="314"/>
      <c r="L42" s="314"/>
      <c r="M42" s="306"/>
    </row>
    <row r="43" spans="2:13" ht="15" customHeight="1" thickBot="1">
      <c r="B43" s="306"/>
      <c r="C43" s="526" t="s">
        <v>168</v>
      </c>
      <c r="D43" s="526"/>
      <c r="E43" s="526"/>
      <c r="F43" s="526"/>
      <c r="G43" s="526"/>
      <c r="H43" s="526"/>
      <c r="I43" s="526"/>
      <c r="J43" s="679">
        <f>J38+J40</f>
        <v>0</v>
      </c>
      <c r="K43" s="680"/>
      <c r="L43" s="314"/>
      <c r="M43" s="306"/>
    </row>
    <row r="44" spans="2:13" ht="6.75" customHeight="1">
      <c r="B44" s="306"/>
      <c r="C44" s="326"/>
      <c r="D44" s="318"/>
      <c r="E44" s="318"/>
      <c r="F44" s="318"/>
      <c r="G44" s="318"/>
      <c r="H44" s="318"/>
      <c r="I44" s="318"/>
      <c r="J44" s="318"/>
      <c r="K44" s="318"/>
      <c r="L44" s="318"/>
      <c r="M44" s="306"/>
    </row>
    <row r="45" spans="2:13">
      <c r="C45" s="322" t="s">
        <v>22</v>
      </c>
      <c r="D45" s="323"/>
      <c r="E45" s="323"/>
      <c r="F45" s="323"/>
      <c r="G45" s="323"/>
      <c r="H45" s="323"/>
      <c r="I45" s="323"/>
      <c r="J45" s="323"/>
      <c r="K45" s="323"/>
      <c r="L45" s="323"/>
    </row>
    <row r="46" spans="2:13" ht="15" customHeight="1">
      <c r="B46" s="308"/>
      <c r="C46" s="527" t="s">
        <v>169</v>
      </c>
      <c r="D46" s="538"/>
      <c r="E46" s="538"/>
      <c r="F46" s="538"/>
      <c r="G46" s="538"/>
      <c r="H46" s="538"/>
      <c r="I46" s="538"/>
      <c r="J46" s="538"/>
      <c r="K46" s="538"/>
      <c r="L46" s="538"/>
      <c r="M46" s="308"/>
    </row>
    <row r="47" spans="2:13" ht="6.75" customHeight="1" thickBot="1">
      <c r="B47" s="306"/>
      <c r="C47" s="326"/>
      <c r="D47" s="318"/>
      <c r="E47" s="318"/>
      <c r="F47" s="318"/>
      <c r="G47" s="318"/>
      <c r="H47" s="318"/>
      <c r="I47" s="318"/>
      <c r="J47" s="318"/>
      <c r="K47" s="318"/>
      <c r="L47" s="318"/>
      <c r="M47" s="306"/>
    </row>
    <row r="48" spans="2:13" ht="15" customHeight="1" thickBot="1">
      <c r="B48" s="306"/>
      <c r="C48" s="526" t="s">
        <v>170</v>
      </c>
      <c r="D48" s="526"/>
      <c r="E48" s="526"/>
      <c r="F48" s="526"/>
      <c r="G48" s="526"/>
      <c r="H48" s="526"/>
      <c r="I48" s="687"/>
      <c r="J48" s="531"/>
      <c r="K48" s="532"/>
      <c r="L48" s="533"/>
      <c r="M48" s="306"/>
    </row>
    <row r="49" spans="2:13" ht="15.75" customHeight="1">
      <c r="B49" s="306"/>
      <c r="C49" s="391"/>
      <c r="D49" s="391"/>
      <c r="E49" s="391"/>
      <c r="F49" s="391"/>
      <c r="G49" s="391"/>
      <c r="H49" s="391"/>
      <c r="I49" s="391"/>
      <c r="J49" s="685" t="s">
        <v>171</v>
      </c>
      <c r="K49" s="685"/>
      <c r="L49" s="685"/>
      <c r="M49" s="306"/>
    </row>
    <row r="50" spans="2:13" ht="14.25" customHeight="1">
      <c r="B50" s="306"/>
      <c r="C50" s="526" t="s">
        <v>172</v>
      </c>
      <c r="D50" s="526"/>
      <c r="E50" s="526"/>
      <c r="F50" s="526"/>
      <c r="G50" s="526"/>
      <c r="H50" s="526"/>
      <c r="I50" s="526"/>
      <c r="J50" s="526"/>
      <c r="K50" s="526"/>
      <c r="L50" s="526"/>
      <c r="M50" s="306"/>
    </row>
    <row r="51" spans="2:13" ht="28.5" customHeight="1">
      <c r="B51" s="306"/>
      <c r="C51" s="526"/>
      <c r="D51" s="526"/>
      <c r="E51" s="526"/>
      <c r="F51" s="526"/>
      <c r="G51" s="526"/>
      <c r="H51" s="526"/>
      <c r="I51" s="526"/>
      <c r="J51" s="526"/>
      <c r="K51" s="526"/>
      <c r="L51" s="526"/>
      <c r="M51" s="306"/>
    </row>
    <row r="52" spans="2:13" ht="6.75" customHeight="1">
      <c r="B52" s="306"/>
      <c r="C52" s="326"/>
      <c r="D52" s="318"/>
      <c r="E52" s="318"/>
      <c r="F52" s="318"/>
      <c r="G52" s="318"/>
      <c r="H52" s="318"/>
      <c r="I52" s="318"/>
      <c r="J52" s="318"/>
      <c r="K52" s="318"/>
      <c r="L52" s="318"/>
      <c r="M52" s="306"/>
    </row>
    <row r="53" spans="2:13" ht="40.5" customHeight="1">
      <c r="B53" s="306"/>
      <c r="C53" s="526" t="s">
        <v>173</v>
      </c>
      <c r="D53" s="526"/>
      <c r="E53" s="526"/>
      <c r="F53" s="526"/>
      <c r="G53" s="526"/>
      <c r="H53" s="526"/>
      <c r="I53" s="526"/>
      <c r="J53" s="526"/>
      <c r="K53" s="526"/>
      <c r="L53" s="526"/>
      <c r="M53" s="306"/>
    </row>
    <row r="54" spans="2:13" ht="6.75" customHeight="1" thickBot="1">
      <c r="B54" s="306"/>
      <c r="C54" s="326"/>
      <c r="D54" s="318"/>
      <c r="E54" s="318"/>
      <c r="F54" s="318"/>
      <c r="G54" s="318"/>
      <c r="H54" s="318"/>
      <c r="I54" s="318"/>
      <c r="J54" s="318"/>
      <c r="K54" s="318"/>
      <c r="L54" s="318"/>
      <c r="M54" s="306"/>
    </row>
    <row r="55" spans="2:13" ht="16.2" thickBot="1">
      <c r="B55" s="306"/>
      <c r="C55" s="312" t="s">
        <v>174</v>
      </c>
      <c r="D55" s="314"/>
      <c r="E55" s="314"/>
      <c r="F55" s="535"/>
      <c r="G55" s="536"/>
      <c r="H55" s="537"/>
      <c r="I55" s="314"/>
      <c r="J55" s="531" t="s">
        <v>37</v>
      </c>
      <c r="K55" s="532"/>
      <c r="L55" s="533"/>
      <c r="M55" s="306"/>
    </row>
    <row r="56" spans="2:13" ht="6.75" customHeight="1" thickBot="1">
      <c r="B56" s="306"/>
      <c r="C56" s="313"/>
      <c r="D56" s="314"/>
      <c r="E56" s="314"/>
      <c r="F56" s="314"/>
      <c r="G56" s="314"/>
      <c r="H56" s="314"/>
      <c r="I56" s="314"/>
      <c r="J56" s="314"/>
      <c r="K56" s="314"/>
      <c r="L56" s="314"/>
      <c r="M56" s="306"/>
    </row>
    <row r="57" spans="2:13" ht="14.4" thickBot="1">
      <c r="B57" s="306"/>
      <c r="C57" s="313" t="s">
        <v>175</v>
      </c>
      <c r="D57" s="314"/>
      <c r="E57" s="314"/>
      <c r="F57" s="528"/>
      <c r="G57" s="529"/>
      <c r="H57" s="530"/>
      <c r="I57" s="342" t="s">
        <v>176</v>
      </c>
      <c r="J57" s="318"/>
      <c r="K57" s="318"/>
      <c r="L57" s="318"/>
      <c r="M57" s="306"/>
    </row>
    <row r="58" spans="2:13" ht="6.75" customHeight="1">
      <c r="B58" s="306"/>
      <c r="C58" s="313"/>
      <c r="D58" s="314"/>
      <c r="E58" s="314"/>
      <c r="F58" s="314"/>
      <c r="G58" s="314"/>
      <c r="H58" s="314"/>
      <c r="I58" s="314"/>
      <c r="J58" s="314"/>
      <c r="K58" s="314"/>
      <c r="L58" s="314"/>
      <c r="M58" s="306"/>
    </row>
    <row r="59" spans="2:13">
      <c r="D59" s="323"/>
      <c r="E59" s="323"/>
      <c r="F59" s="323"/>
      <c r="G59" s="323"/>
      <c r="H59" s="323"/>
      <c r="I59" s="323"/>
      <c r="J59" s="323"/>
      <c r="K59" s="323"/>
      <c r="L59" s="323"/>
    </row>
    <row r="60" spans="2:13" s="343" customFormat="1" ht="20.25" customHeight="1">
      <c r="C60" s="568" t="s">
        <v>129</v>
      </c>
      <c r="D60" s="551"/>
      <c r="E60" s="551"/>
      <c r="F60" s="551"/>
      <c r="G60" s="551"/>
      <c r="H60" s="551"/>
      <c r="I60" s="551"/>
      <c r="J60" s="551"/>
      <c r="K60" s="551"/>
      <c r="L60" s="551"/>
      <c r="M60" s="551"/>
    </row>
    <row r="61" spans="2:13" s="385" customFormat="1" ht="25.5" customHeight="1">
      <c r="C61" s="550" t="s">
        <v>177</v>
      </c>
      <c r="D61" s="550"/>
      <c r="E61" s="550"/>
      <c r="F61" s="550"/>
      <c r="G61" s="550"/>
      <c r="H61" s="550"/>
      <c r="I61" s="550"/>
      <c r="J61" s="550"/>
      <c r="K61" s="550"/>
      <c r="L61" s="550"/>
    </row>
    <row r="62" spans="2:13" s="385" customFormat="1">
      <c r="C62" s="386"/>
      <c r="D62" s="386"/>
      <c r="E62" s="386"/>
      <c r="F62" s="386"/>
      <c r="G62" s="386"/>
      <c r="H62" s="386"/>
      <c r="I62" s="386"/>
      <c r="J62" s="387"/>
    </row>
    <row r="63" spans="2:13" ht="28.5" customHeight="1">
      <c r="C63" s="549" t="s">
        <v>56</v>
      </c>
      <c r="D63" s="549"/>
      <c r="E63" s="549"/>
      <c r="F63" s="549"/>
      <c r="G63" s="549"/>
      <c r="H63" s="549"/>
      <c r="I63" s="549"/>
      <c r="J63" s="549"/>
      <c r="K63" s="549"/>
      <c r="L63" s="549"/>
    </row>
    <row r="64" spans="2:13">
      <c r="D64" s="323"/>
      <c r="E64" s="323"/>
      <c r="F64" s="323"/>
      <c r="G64" s="323"/>
      <c r="H64" s="323"/>
      <c r="I64" s="323"/>
      <c r="J64" s="323"/>
      <c r="K64" s="323"/>
      <c r="L64" s="323"/>
    </row>
  </sheetData>
  <sheetProtection algorithmName="SHA-512" hashValue="14Q074IOFTnxMzdervC6TNByf4Sb/0ojWhHlAvbOWliTciJoFg6ipge/WVlCtaue6cDNBPm3qq3FBByj+An4hw==" saltValue="bdMzVKJ2uzfcE3uew3zBuw==" spinCount="100000" sheet="1" selectLockedCells="1"/>
  <mergeCells count="49">
    <mergeCell ref="C50:L51"/>
    <mergeCell ref="C7:L7"/>
    <mergeCell ref="G11:L11"/>
    <mergeCell ref="G13:L13"/>
    <mergeCell ref="G15:L15"/>
    <mergeCell ref="E17:G17"/>
    <mergeCell ref="J17:L17"/>
    <mergeCell ref="J49:L49"/>
    <mergeCell ref="C43:I43"/>
    <mergeCell ref="J43:K43"/>
    <mergeCell ref="C21:L21"/>
    <mergeCell ref="C23:L23"/>
    <mergeCell ref="C25:E25"/>
    <mergeCell ref="J48:L48"/>
    <mergeCell ref="C48:I48"/>
    <mergeCell ref="C29:E29"/>
    <mergeCell ref="F29:H29"/>
    <mergeCell ref="I29:J29"/>
    <mergeCell ref="K29:L29"/>
    <mergeCell ref="C31:L31"/>
    <mergeCell ref="C46:L46"/>
    <mergeCell ref="J40:K40"/>
    <mergeCell ref="C40:I40"/>
    <mergeCell ref="C34:L34"/>
    <mergeCell ref="C36:L36"/>
    <mergeCell ref="C38:I38"/>
    <mergeCell ref="J38:K38"/>
    <mergeCell ref="C63:L63"/>
    <mergeCell ref="C53:L53"/>
    <mergeCell ref="F55:H55"/>
    <mergeCell ref="J55:L55"/>
    <mergeCell ref="F57:H57"/>
    <mergeCell ref="C60:M60"/>
    <mergeCell ref="C61:L61"/>
    <mergeCell ref="C27:E27"/>
    <mergeCell ref="F27:H27"/>
    <mergeCell ref="I27:J27"/>
    <mergeCell ref="K27:L27"/>
    <mergeCell ref="C28:E28"/>
    <mergeCell ref="F28:H28"/>
    <mergeCell ref="I28:J28"/>
    <mergeCell ref="K28:L28"/>
    <mergeCell ref="F25:H25"/>
    <mergeCell ref="I25:J25"/>
    <mergeCell ref="K25:L25"/>
    <mergeCell ref="C26:E26"/>
    <mergeCell ref="F26:H26"/>
    <mergeCell ref="I26:J26"/>
    <mergeCell ref="K26:L26"/>
  </mergeCells>
  <hyperlinks>
    <hyperlink ref="C60:L60" r:id="rId1" display="Faire parvenir ce formulaire en format Excel à : efficaciteenergetique@energir.com" xr:uid="{126D84CC-6051-4155-BBD0-7755558F07FA}"/>
  </hyperlinks>
  <pageMargins left="0.7" right="0.7" top="0.75" bottom="0.75" header="0.3" footer="0.3"/>
  <pageSetup scale="71" fitToHeight="0" orientation="portrait" r:id="rId2"/>
  <headerFooter>
    <oddFooter>&amp;LImpression le &amp;D&amp;C&amp;P de &amp;N&amp;R&amp;A</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AE4C1C7-E358-489C-BC0A-D3244AFCED3E}">
          <x14:formula1>
            <xm:f>'Y.Menus déroulants'!$B$28:$B$30</xm:f>
          </x14:formula1>
          <xm:sqref>J55:L55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25D7B-B36B-48F2-A25E-0809313CF1D7}">
  <sheetPr codeName="Feuil6">
    <tabColor rgb="FF00C1D5"/>
    <pageSetUpPr fitToPage="1"/>
  </sheetPr>
  <dimension ref="A1:S1301"/>
  <sheetViews>
    <sheetView view="pageBreakPreview" topLeftCell="A30" zoomScale="120" zoomScaleNormal="100" zoomScaleSheetLayoutView="120" zoomScalePageLayoutView="126" workbookViewId="0">
      <selection activeCell="M7" sqref="M7"/>
    </sheetView>
  </sheetViews>
  <sheetFormatPr baseColWidth="10" defaultColWidth="9" defaultRowHeight="13.2"/>
  <cols>
    <col min="1" max="1" width="4" style="262" customWidth="1"/>
    <col min="2" max="2" width="5" style="263" customWidth="1"/>
    <col min="3" max="3" width="9.5" style="263" customWidth="1"/>
    <col min="4" max="4" width="9.296875" style="263" customWidth="1"/>
    <col min="5" max="7" width="9.5" style="263" customWidth="1"/>
    <col min="8" max="8" width="7" style="263" customWidth="1"/>
    <col min="9" max="9" width="6" style="263" customWidth="1"/>
    <col min="10" max="10" width="5.5" style="263" customWidth="1"/>
    <col min="11" max="11" width="9" style="263" customWidth="1"/>
    <col min="12" max="12" width="12.5" style="263" customWidth="1"/>
    <col min="13" max="13" width="15.5" style="263" customWidth="1"/>
    <col min="14" max="14" width="6" style="263" customWidth="1"/>
    <col min="15" max="15" width="4" style="263" customWidth="1"/>
    <col min="16" max="19" width="9" style="402"/>
    <col min="20" max="16384" width="9" style="263"/>
  </cols>
  <sheetData>
    <row r="1" spans="1:15">
      <c r="A1" s="251"/>
      <c r="B1" s="251"/>
      <c r="C1" s="251"/>
      <c r="D1" s="251"/>
      <c r="E1" s="251"/>
      <c r="F1" s="251"/>
      <c r="G1" s="251"/>
      <c r="H1" s="251"/>
      <c r="I1" s="251"/>
      <c r="J1" s="251"/>
      <c r="K1" s="251"/>
      <c r="L1" s="251"/>
      <c r="M1" s="251"/>
      <c r="N1" s="251"/>
      <c r="O1" s="404"/>
    </row>
    <row r="2" spans="1:15">
      <c r="A2" s="251"/>
      <c r="B2" s="251"/>
      <c r="C2" s="251"/>
      <c r="D2" s="251"/>
      <c r="E2" s="251"/>
      <c r="F2" s="251"/>
      <c r="G2" s="251"/>
      <c r="H2" s="251"/>
      <c r="I2" s="251"/>
      <c r="J2" s="251"/>
      <c r="K2" s="251"/>
      <c r="L2" s="251"/>
      <c r="M2" s="251"/>
      <c r="N2" s="251"/>
      <c r="O2" s="404"/>
    </row>
    <row r="3" spans="1:15" ht="24.6">
      <c r="A3" s="251"/>
      <c r="B3" s="251"/>
      <c r="C3" s="251"/>
      <c r="D3" s="251"/>
      <c r="E3" s="251"/>
      <c r="F3" s="251"/>
      <c r="G3" s="251"/>
      <c r="H3" s="251"/>
      <c r="I3" s="251"/>
      <c r="J3" s="251"/>
      <c r="K3" s="251"/>
      <c r="L3" s="251"/>
      <c r="M3" s="252" t="s">
        <v>178</v>
      </c>
      <c r="N3" s="251"/>
      <c r="O3" s="404"/>
    </row>
    <row r="4" spans="1:15">
      <c r="A4" s="251"/>
      <c r="B4" s="251"/>
      <c r="C4" s="251"/>
      <c r="D4" s="251"/>
      <c r="E4" s="251"/>
      <c r="F4" s="251"/>
      <c r="G4" s="251"/>
      <c r="H4" s="251"/>
      <c r="I4" s="251"/>
      <c r="J4" s="251"/>
      <c r="K4" s="251"/>
      <c r="L4" s="251"/>
      <c r="M4" s="251"/>
      <c r="N4" s="251"/>
      <c r="O4" s="404"/>
    </row>
    <row r="5" spans="1:15" ht="12.75" customHeight="1">
      <c r="A5" s="251"/>
      <c r="B5" s="251"/>
      <c r="C5" s="251"/>
      <c r="D5" s="251"/>
      <c r="E5" s="251"/>
      <c r="F5" s="251"/>
      <c r="G5" s="251"/>
      <c r="H5" s="251"/>
      <c r="I5" s="251"/>
      <c r="J5" s="251"/>
      <c r="K5" s="251"/>
      <c r="L5" s="251"/>
      <c r="M5" s="251"/>
      <c r="N5" s="251"/>
      <c r="O5" s="404"/>
    </row>
    <row r="6" spans="1:15">
      <c r="A6" s="251"/>
      <c r="B6" s="251"/>
      <c r="C6" s="251"/>
      <c r="D6" s="251"/>
      <c r="E6" s="251"/>
      <c r="F6" s="251"/>
      <c r="G6" s="251"/>
      <c r="H6" s="251"/>
      <c r="I6" s="251"/>
      <c r="J6" s="251"/>
      <c r="K6" s="253"/>
      <c r="L6" s="253"/>
      <c r="M6" s="253"/>
      <c r="N6" s="251"/>
      <c r="O6" s="404"/>
    </row>
    <row r="7" spans="1:15">
      <c r="A7" s="251"/>
      <c r="B7" s="251"/>
      <c r="C7" s="699"/>
      <c r="D7" s="700"/>
      <c r="E7" s="700"/>
      <c r="F7" s="251"/>
      <c r="G7" s="251"/>
      <c r="H7" s="251"/>
      <c r="I7" s="251"/>
      <c r="J7" s="251"/>
      <c r="K7" s="254" t="s">
        <v>179</v>
      </c>
      <c r="L7" s="251"/>
      <c r="M7" s="255"/>
      <c r="N7" s="251"/>
      <c r="O7" s="404"/>
    </row>
    <row r="8" spans="1:15">
      <c r="A8" s="251"/>
      <c r="B8" s="251"/>
      <c r="C8" s="253"/>
      <c r="D8" s="256"/>
      <c r="E8" s="256"/>
      <c r="F8" s="251"/>
      <c r="G8" s="251"/>
      <c r="H8" s="251"/>
      <c r="I8" s="251"/>
      <c r="J8" s="251"/>
      <c r="K8" s="254"/>
      <c r="L8" s="251"/>
      <c r="M8" s="257"/>
      <c r="N8" s="251"/>
      <c r="O8" s="404"/>
    </row>
    <row r="9" spans="1:15">
      <c r="A9" s="251"/>
      <c r="B9" s="251"/>
      <c r="C9" s="258" t="s">
        <v>180</v>
      </c>
      <c r="D9" s="256"/>
      <c r="E9" s="256"/>
      <c r="F9" s="251"/>
      <c r="G9" s="251"/>
      <c r="H9" s="251"/>
      <c r="I9" s="251"/>
      <c r="J9" s="251"/>
      <c r="K9" s="254" t="s">
        <v>181</v>
      </c>
      <c r="L9" s="251"/>
      <c r="M9" s="259"/>
      <c r="N9" s="251"/>
      <c r="O9" s="404"/>
    </row>
    <row r="10" spans="1:15">
      <c r="A10" s="251"/>
      <c r="B10" s="251"/>
      <c r="C10" s="691"/>
      <c r="D10" s="691"/>
      <c r="E10" s="691"/>
      <c r="F10" s="260"/>
      <c r="G10" s="260"/>
      <c r="H10" s="260"/>
      <c r="I10" s="251"/>
      <c r="J10" s="251"/>
      <c r="K10" s="260"/>
      <c r="L10" s="251"/>
      <c r="M10" s="260"/>
      <c r="N10" s="251"/>
      <c r="O10" s="404"/>
    </row>
    <row r="11" spans="1:15">
      <c r="A11" s="251"/>
      <c r="B11" s="251"/>
      <c r="C11" s="691"/>
      <c r="D11" s="691"/>
      <c r="E11" s="691"/>
      <c r="F11" s="258" t="s">
        <v>182</v>
      </c>
      <c r="G11" s="691"/>
      <c r="H11" s="691"/>
      <c r="I11" s="251"/>
      <c r="J11" s="251"/>
      <c r="K11" s="254"/>
      <c r="L11" s="251"/>
      <c r="M11" s="254"/>
      <c r="N11" s="251"/>
      <c r="O11" s="404"/>
    </row>
    <row r="12" spans="1:15">
      <c r="A12" s="251"/>
      <c r="B12" s="251"/>
      <c r="C12" s="691"/>
      <c r="D12" s="691"/>
      <c r="E12" s="691"/>
      <c r="F12" s="258"/>
      <c r="G12" s="260"/>
      <c r="H12" s="260"/>
      <c r="I12" s="251"/>
      <c r="J12" s="251"/>
      <c r="K12" s="260"/>
      <c r="L12" s="251"/>
      <c r="M12" s="260"/>
      <c r="N12" s="251"/>
      <c r="O12" s="404"/>
    </row>
    <row r="13" spans="1:15">
      <c r="A13" s="251"/>
      <c r="B13" s="251"/>
      <c r="C13" s="691"/>
      <c r="D13" s="691"/>
      <c r="E13" s="691"/>
      <c r="F13" s="258" t="s">
        <v>183</v>
      </c>
      <c r="G13" s="691"/>
      <c r="H13" s="691"/>
      <c r="I13" s="251"/>
      <c r="J13" s="251"/>
      <c r="K13" s="254"/>
      <c r="L13" s="251"/>
      <c r="M13" s="254"/>
      <c r="N13" s="251"/>
      <c r="O13" s="404"/>
    </row>
    <row r="14" spans="1:15">
      <c r="A14" s="251"/>
      <c r="B14" s="251"/>
      <c r="C14" s="691"/>
      <c r="D14" s="691"/>
      <c r="E14" s="691"/>
      <c r="F14" s="260"/>
      <c r="G14" s="260"/>
      <c r="H14" s="260"/>
      <c r="I14" s="251"/>
      <c r="J14" s="251"/>
      <c r="K14" s="253"/>
      <c r="L14" s="253"/>
      <c r="M14" s="253"/>
      <c r="N14" s="251"/>
      <c r="O14" s="404"/>
    </row>
    <row r="15" spans="1:15">
      <c r="A15" s="251"/>
      <c r="B15" s="251"/>
      <c r="C15" s="261"/>
      <c r="D15" s="261"/>
      <c r="E15" s="261"/>
      <c r="F15" s="251"/>
      <c r="G15" s="251"/>
      <c r="H15" s="251"/>
      <c r="I15" s="251"/>
      <c r="J15" s="251"/>
      <c r="K15" s="253"/>
      <c r="L15" s="253"/>
      <c r="M15" s="253"/>
      <c r="N15" s="251"/>
      <c r="O15" s="404"/>
    </row>
    <row r="16" spans="1:15">
      <c r="A16" s="251"/>
      <c r="B16" s="251"/>
      <c r="C16" s="258" t="s">
        <v>184</v>
      </c>
      <c r="D16" s="251"/>
      <c r="E16" s="251"/>
      <c r="F16" s="251"/>
      <c r="G16" s="251"/>
      <c r="H16" s="251"/>
      <c r="I16" s="251"/>
      <c r="J16" s="251"/>
      <c r="K16" s="251"/>
      <c r="L16" s="251"/>
      <c r="M16" s="251"/>
      <c r="N16" s="251"/>
      <c r="O16" s="404"/>
    </row>
    <row r="17" spans="1:17">
      <c r="A17" s="251"/>
      <c r="B17" s="251"/>
      <c r="C17" s="251"/>
      <c r="D17" s="251"/>
      <c r="E17" s="251"/>
      <c r="F17" s="251"/>
      <c r="G17" s="251"/>
      <c r="H17" s="251"/>
      <c r="I17" s="251"/>
      <c r="J17" s="251"/>
      <c r="K17" s="251"/>
      <c r="L17" s="251"/>
      <c r="M17" s="251"/>
      <c r="N17" s="251"/>
      <c r="O17" s="404"/>
    </row>
    <row r="18" spans="1:17" ht="13.05" customHeight="1">
      <c r="A18" s="251"/>
      <c r="B18" s="251"/>
      <c r="C18" s="698" t="s">
        <v>185</v>
      </c>
      <c r="D18" s="698"/>
      <c r="E18" s="698"/>
      <c r="F18" s="698"/>
      <c r="G18" s="258"/>
      <c r="H18" s="251"/>
      <c r="I18" s="251"/>
      <c r="J18" s="251"/>
      <c r="K18" s="258"/>
      <c r="L18" s="260"/>
      <c r="M18" s="260"/>
      <c r="N18" s="251"/>
      <c r="O18" s="404"/>
    </row>
    <row r="19" spans="1:17">
      <c r="A19" s="251"/>
      <c r="B19" s="251"/>
      <c r="C19" s="694" t="s">
        <v>186</v>
      </c>
      <c r="D19" s="694"/>
      <c r="E19" s="694"/>
      <c r="F19" s="694"/>
      <c r="G19" s="258"/>
      <c r="H19" s="260"/>
      <c r="I19" s="251"/>
      <c r="J19" s="251"/>
      <c r="K19" s="264"/>
      <c r="L19" s="260"/>
      <c r="M19" s="260"/>
      <c r="N19" s="251"/>
      <c r="O19" s="404"/>
    </row>
    <row r="20" spans="1:17">
      <c r="A20" s="251"/>
      <c r="B20" s="251"/>
      <c r="C20" s="694" t="s">
        <v>187</v>
      </c>
      <c r="D20" s="694"/>
      <c r="E20" s="694"/>
      <c r="F20" s="694"/>
      <c r="G20" s="258"/>
      <c r="H20" s="260"/>
      <c r="I20" s="251"/>
      <c r="J20" s="251"/>
      <c r="K20" s="258"/>
      <c r="L20" s="260"/>
      <c r="M20" s="260"/>
      <c r="N20" s="251"/>
      <c r="O20" s="404"/>
    </row>
    <row r="21" spans="1:17">
      <c r="A21" s="251"/>
      <c r="B21" s="251"/>
      <c r="C21" s="694" t="s">
        <v>188</v>
      </c>
      <c r="D21" s="694"/>
      <c r="E21" s="694"/>
      <c r="F21" s="694"/>
      <c r="G21" s="258"/>
      <c r="H21" s="260"/>
      <c r="I21" s="251"/>
      <c r="J21" s="251"/>
      <c r="K21" s="264"/>
      <c r="L21" s="260"/>
      <c r="M21" s="260"/>
      <c r="N21" s="251"/>
      <c r="O21" s="404"/>
    </row>
    <row r="22" spans="1:17">
      <c r="A22" s="251"/>
      <c r="B22" s="251"/>
      <c r="C22" s="698"/>
      <c r="D22" s="698"/>
      <c r="E22" s="698"/>
      <c r="F22" s="698"/>
      <c r="G22" s="694"/>
      <c r="H22" s="694"/>
      <c r="I22" s="251"/>
      <c r="J22" s="251"/>
      <c r="K22" s="258"/>
      <c r="L22" s="694"/>
      <c r="M22" s="694"/>
      <c r="N22" s="251"/>
      <c r="O22" s="404"/>
    </row>
    <row r="23" spans="1:17">
      <c r="A23" s="251"/>
      <c r="B23" s="251"/>
      <c r="C23" s="251"/>
      <c r="D23" s="251"/>
      <c r="E23" s="251"/>
      <c r="F23" s="251"/>
      <c r="G23" s="251"/>
      <c r="H23" s="251"/>
      <c r="I23" s="251"/>
      <c r="J23" s="251"/>
      <c r="K23" s="251"/>
      <c r="L23" s="251"/>
      <c r="M23" s="251"/>
      <c r="N23" s="251"/>
      <c r="O23" s="404"/>
    </row>
    <row r="24" spans="1:17">
      <c r="A24" s="251"/>
      <c r="B24" s="251"/>
      <c r="C24" s="254" t="s">
        <v>155</v>
      </c>
      <c r="D24" s="251"/>
      <c r="E24" s="251"/>
      <c r="F24" s="251"/>
      <c r="G24" s="695"/>
      <c r="H24" s="695"/>
      <c r="I24" s="695"/>
      <c r="J24" s="695"/>
      <c r="K24" s="251"/>
      <c r="L24" s="251"/>
      <c r="M24" s="251"/>
      <c r="N24" s="251"/>
      <c r="O24" s="404"/>
    </row>
    <row r="25" spans="1:17">
      <c r="A25" s="251"/>
      <c r="B25" s="251"/>
      <c r="C25" s="251"/>
      <c r="D25" s="251"/>
      <c r="E25" s="251"/>
      <c r="F25" s="251"/>
      <c r="G25" s="251"/>
      <c r="H25" s="251"/>
      <c r="I25" s="251"/>
      <c r="J25" s="251"/>
      <c r="K25" s="251"/>
      <c r="L25" s="251"/>
      <c r="M25" s="251"/>
      <c r="N25" s="251"/>
      <c r="O25" s="404"/>
    </row>
    <row r="26" spans="1:17">
      <c r="A26" s="251"/>
      <c r="B26" s="251"/>
      <c r="C26" s="696" t="s">
        <v>189</v>
      </c>
      <c r="D26" s="696"/>
      <c r="E26" s="696"/>
      <c r="F26" s="696"/>
      <c r="G26" s="697"/>
      <c r="H26" s="697"/>
      <c r="I26" s="697"/>
      <c r="J26" s="697"/>
      <c r="K26" s="697"/>
      <c r="L26" s="697"/>
      <c r="M26" s="697"/>
      <c r="N26" s="251"/>
      <c r="O26" s="404"/>
    </row>
    <row r="27" spans="1:17">
      <c r="A27" s="251"/>
      <c r="B27" s="251"/>
      <c r="C27" s="696" t="s">
        <v>190</v>
      </c>
      <c r="D27" s="696"/>
      <c r="E27" s="696"/>
      <c r="F27" s="696"/>
      <c r="G27" s="697"/>
      <c r="H27" s="697"/>
      <c r="I27" s="697"/>
      <c r="J27" s="697"/>
      <c r="K27" s="697"/>
      <c r="L27" s="697"/>
      <c r="M27" s="697"/>
      <c r="N27" s="251"/>
      <c r="O27" s="404"/>
    </row>
    <row r="28" spans="1:17">
      <c r="A28" s="251"/>
      <c r="B28" s="251"/>
      <c r="C28" s="251"/>
      <c r="D28" s="251"/>
      <c r="E28" s="251"/>
      <c r="F28" s="251"/>
      <c r="G28" s="251"/>
      <c r="H28" s="251"/>
      <c r="I28" s="251"/>
      <c r="J28" s="251"/>
      <c r="K28" s="251"/>
      <c r="L28" s="251"/>
      <c r="M28" s="251"/>
      <c r="N28" s="251"/>
      <c r="O28" s="404"/>
    </row>
    <row r="29" spans="1:17">
      <c r="A29" s="251"/>
      <c r="B29" s="265"/>
      <c r="C29" s="265"/>
      <c r="D29" s="265"/>
      <c r="E29" s="265"/>
      <c r="F29" s="265"/>
      <c r="G29" s="265"/>
      <c r="H29" s="265"/>
      <c r="I29" s="265"/>
      <c r="J29" s="265"/>
      <c r="K29" s="265"/>
      <c r="L29" s="265"/>
      <c r="M29" s="265"/>
      <c r="N29" s="265"/>
      <c r="O29" s="404"/>
    </row>
    <row r="30" spans="1:17">
      <c r="A30" s="251"/>
      <c r="B30" s="265"/>
      <c r="C30" s="266" t="s">
        <v>191</v>
      </c>
      <c r="D30" s="267"/>
      <c r="E30" s="267"/>
      <c r="F30" s="267"/>
      <c r="G30" s="267"/>
      <c r="H30" s="267"/>
      <c r="I30" s="690"/>
      <c r="J30" s="690"/>
      <c r="K30" s="268"/>
      <c r="L30" s="269"/>
      <c r="M30" s="270" t="s">
        <v>192</v>
      </c>
      <c r="N30" s="271"/>
      <c r="O30" s="404"/>
    </row>
    <row r="31" spans="1:17">
      <c r="A31" s="251"/>
      <c r="B31" s="265"/>
      <c r="C31" s="265"/>
      <c r="D31" s="265"/>
      <c r="E31" s="265"/>
      <c r="F31" s="265"/>
      <c r="G31" s="265"/>
      <c r="H31" s="265"/>
      <c r="I31" s="265"/>
      <c r="J31" s="265"/>
      <c r="K31" s="272"/>
      <c r="L31" s="265"/>
      <c r="M31" s="265"/>
      <c r="N31" s="265"/>
      <c r="O31" s="404"/>
      <c r="P31" s="400"/>
      <c r="Q31" s="400"/>
    </row>
    <row r="32" spans="1:17">
      <c r="A32" s="251"/>
      <c r="B32" s="251"/>
      <c r="C32" s="251"/>
      <c r="D32" s="251"/>
      <c r="E32" s="251"/>
      <c r="F32" s="251"/>
      <c r="G32" s="251"/>
      <c r="H32" s="251"/>
      <c r="I32" s="251"/>
      <c r="J32" s="251"/>
      <c r="K32" s="273"/>
      <c r="L32" s="251"/>
      <c r="M32" s="274"/>
      <c r="N32" s="251"/>
      <c r="O32" s="404"/>
      <c r="P32" s="400"/>
      <c r="Q32" s="400"/>
    </row>
    <row r="33" spans="1:19" ht="13.05" customHeight="1">
      <c r="A33" s="251"/>
      <c r="B33" s="273"/>
      <c r="C33" s="258" t="s">
        <v>193</v>
      </c>
      <c r="D33" s="275"/>
      <c r="E33" s="276"/>
      <c r="F33" s="277"/>
      <c r="G33" s="275"/>
      <c r="H33" s="275"/>
      <c r="I33" s="275"/>
      <c r="J33" s="277"/>
      <c r="K33" s="278"/>
      <c r="L33" s="422" t="s">
        <v>90</v>
      </c>
      <c r="M33" s="280"/>
      <c r="N33" s="281"/>
      <c r="O33" s="404"/>
      <c r="P33" s="400"/>
      <c r="Q33" s="400"/>
      <c r="S33" s="263"/>
    </row>
    <row r="34" spans="1:19" ht="13.05" customHeight="1">
      <c r="A34" s="251"/>
      <c r="B34" s="251"/>
      <c r="C34" s="251"/>
      <c r="D34" s="275"/>
      <c r="E34" s="275"/>
      <c r="F34" s="275"/>
      <c r="G34" s="275"/>
      <c r="H34" s="275"/>
      <c r="I34" s="275"/>
      <c r="J34" s="277"/>
      <c r="K34" s="278"/>
      <c r="L34" s="279"/>
      <c r="M34" s="282"/>
      <c r="N34" s="260"/>
      <c r="O34" s="404"/>
      <c r="P34" s="400"/>
      <c r="Q34" s="400"/>
      <c r="S34" s="263"/>
    </row>
    <row r="35" spans="1:19" ht="13.05" customHeight="1">
      <c r="A35" s="251"/>
      <c r="B35" s="251"/>
      <c r="C35" s="258" t="s">
        <v>194</v>
      </c>
      <c r="D35" s="275"/>
      <c r="E35" s="275"/>
      <c r="F35" s="275"/>
      <c r="G35" s="275"/>
      <c r="H35" s="275"/>
      <c r="I35" s="275"/>
      <c r="J35" s="277"/>
      <c r="K35" s="278"/>
      <c r="L35" s="279"/>
      <c r="M35" s="282"/>
      <c r="N35" s="260"/>
      <c r="O35" s="404"/>
      <c r="P35" s="400"/>
      <c r="Q35" s="400"/>
      <c r="S35" s="263"/>
    </row>
    <row r="36" spans="1:19" ht="13.05" customHeight="1">
      <c r="A36" s="251"/>
      <c r="B36" s="251"/>
      <c r="C36" s="691"/>
      <c r="D36" s="691"/>
      <c r="E36" s="691"/>
      <c r="F36" s="275"/>
      <c r="G36" s="275"/>
      <c r="H36" s="275"/>
      <c r="I36" s="275"/>
      <c r="J36" s="277"/>
      <c r="K36" s="278"/>
      <c r="L36" s="279"/>
      <c r="M36" s="282"/>
      <c r="N36" s="260"/>
      <c r="O36" s="404"/>
      <c r="P36" s="400"/>
      <c r="Q36" s="400"/>
      <c r="S36" s="263"/>
    </row>
    <row r="37" spans="1:19" ht="13.05" customHeight="1">
      <c r="A37" s="251"/>
      <c r="B37" s="251"/>
      <c r="C37" s="691"/>
      <c r="D37" s="691"/>
      <c r="E37" s="691"/>
      <c r="F37" s="275"/>
      <c r="G37" s="275"/>
      <c r="H37" s="275"/>
      <c r="I37" s="275"/>
      <c r="J37" s="277"/>
      <c r="K37" s="278"/>
      <c r="L37" s="279"/>
      <c r="M37" s="282"/>
      <c r="N37" s="260"/>
      <c r="O37" s="404"/>
      <c r="P37" s="400"/>
      <c r="Q37" s="400"/>
      <c r="S37" s="263"/>
    </row>
    <row r="38" spans="1:19" ht="13.05" customHeight="1">
      <c r="A38" s="251"/>
      <c r="B38" s="251"/>
      <c r="C38" s="691"/>
      <c r="D38" s="691"/>
      <c r="E38" s="691"/>
      <c r="F38" s="275"/>
      <c r="G38" s="275"/>
      <c r="H38" s="275"/>
      <c r="I38" s="275"/>
      <c r="J38" s="277"/>
      <c r="K38" s="278"/>
      <c r="L38" s="279"/>
      <c r="M38" s="282"/>
      <c r="N38" s="260"/>
      <c r="O38" s="404"/>
      <c r="P38" s="400"/>
      <c r="Q38" s="400"/>
      <c r="S38" s="263"/>
    </row>
    <row r="39" spans="1:19" ht="13.05" customHeight="1">
      <c r="A39" s="251"/>
      <c r="B39" s="251"/>
      <c r="C39" s="275"/>
      <c r="D39" s="275"/>
      <c r="E39" s="275"/>
      <c r="F39" s="275"/>
      <c r="G39" s="275"/>
      <c r="H39" s="275"/>
      <c r="I39" s="275"/>
      <c r="J39" s="277"/>
      <c r="K39" s="278"/>
      <c r="L39" s="279"/>
      <c r="M39" s="282"/>
      <c r="N39" s="260"/>
      <c r="O39" s="404"/>
      <c r="P39" s="400"/>
      <c r="Q39" s="400"/>
      <c r="S39" s="263"/>
    </row>
    <row r="40" spans="1:19" ht="13.05" customHeight="1">
      <c r="A40" s="251"/>
      <c r="B40" s="251"/>
      <c r="C40" s="258" t="s">
        <v>195</v>
      </c>
      <c r="D40" s="275"/>
      <c r="E40" s="275"/>
      <c r="F40" s="275"/>
      <c r="G40" s="275"/>
      <c r="H40" s="275"/>
      <c r="I40" s="275"/>
      <c r="J40" s="277"/>
      <c r="K40" s="278"/>
      <c r="L40" s="279"/>
      <c r="M40" s="282"/>
      <c r="N40" s="260"/>
      <c r="O40" s="404"/>
      <c r="P40" s="400"/>
      <c r="Q40" s="400"/>
      <c r="S40" s="263"/>
    </row>
    <row r="41" spans="1:19" ht="13.05" customHeight="1">
      <c r="A41" s="251"/>
      <c r="B41" s="251"/>
      <c r="C41" s="692"/>
      <c r="D41" s="692"/>
      <c r="E41" s="692"/>
      <c r="F41" s="692"/>
      <c r="G41" s="692"/>
      <c r="H41" s="692"/>
      <c r="I41" s="692"/>
      <c r="J41" s="692"/>
      <c r="K41" s="692"/>
      <c r="L41" s="279"/>
      <c r="M41" s="282"/>
      <c r="N41" s="260"/>
      <c r="O41" s="404"/>
      <c r="P41" s="400"/>
      <c r="Q41" s="400"/>
      <c r="S41" s="263"/>
    </row>
    <row r="42" spans="1:19" ht="13.05" customHeight="1">
      <c r="A42" s="251"/>
      <c r="B42" s="251"/>
      <c r="C42" s="692"/>
      <c r="D42" s="692"/>
      <c r="E42" s="692"/>
      <c r="F42" s="692"/>
      <c r="G42" s="692"/>
      <c r="H42" s="692"/>
      <c r="I42" s="692"/>
      <c r="J42" s="692"/>
      <c r="K42" s="692"/>
      <c r="L42" s="279"/>
      <c r="M42" s="282"/>
      <c r="N42" s="260"/>
      <c r="O42" s="404"/>
      <c r="P42" s="400"/>
      <c r="Q42" s="400"/>
      <c r="S42" s="263"/>
    </row>
    <row r="43" spans="1:19" ht="13.05" customHeight="1">
      <c r="A43" s="251"/>
      <c r="B43" s="251"/>
      <c r="C43" s="692"/>
      <c r="D43" s="692"/>
      <c r="E43" s="692"/>
      <c r="F43" s="692"/>
      <c r="G43" s="692"/>
      <c r="H43" s="692"/>
      <c r="I43" s="692"/>
      <c r="J43" s="692"/>
      <c r="K43" s="692"/>
      <c r="L43" s="279"/>
      <c r="M43" s="282"/>
      <c r="N43" s="260"/>
      <c r="O43" s="404"/>
      <c r="P43" s="400"/>
      <c r="Q43" s="400"/>
      <c r="S43" s="263"/>
    </row>
    <row r="44" spans="1:19" ht="13.05" customHeight="1">
      <c r="A44" s="251"/>
      <c r="B44" s="251"/>
      <c r="C44" s="692"/>
      <c r="D44" s="692"/>
      <c r="E44" s="692"/>
      <c r="F44" s="692"/>
      <c r="G44" s="692"/>
      <c r="H44" s="692"/>
      <c r="I44" s="692"/>
      <c r="J44" s="692"/>
      <c r="K44" s="692"/>
      <c r="L44" s="279"/>
      <c r="M44" s="282"/>
      <c r="N44" s="260"/>
      <c r="O44" s="404"/>
      <c r="P44" s="400"/>
      <c r="Q44" s="400"/>
      <c r="S44" s="263"/>
    </row>
    <row r="45" spans="1:19" ht="13.05" customHeight="1">
      <c r="A45" s="251"/>
      <c r="B45" s="251"/>
      <c r="C45" s="692"/>
      <c r="D45" s="692"/>
      <c r="E45" s="692"/>
      <c r="F45" s="692"/>
      <c r="G45" s="692"/>
      <c r="H45" s="692"/>
      <c r="I45" s="692"/>
      <c r="J45" s="692"/>
      <c r="K45" s="692"/>
      <c r="L45" s="279"/>
      <c r="M45" s="282"/>
      <c r="N45" s="260"/>
      <c r="O45" s="404"/>
      <c r="P45" s="400"/>
      <c r="Q45" s="400"/>
      <c r="S45" s="263"/>
    </row>
    <row r="46" spans="1:19" ht="13.05" customHeight="1">
      <c r="A46" s="251"/>
      <c r="B46" s="251"/>
      <c r="C46" s="692"/>
      <c r="D46" s="692"/>
      <c r="E46" s="692"/>
      <c r="F46" s="692"/>
      <c r="G46" s="692"/>
      <c r="H46" s="692"/>
      <c r="I46" s="692"/>
      <c r="J46" s="692"/>
      <c r="K46" s="692"/>
      <c r="L46" s="279"/>
      <c r="M46" s="282"/>
      <c r="N46" s="260"/>
      <c r="O46" s="404"/>
      <c r="P46" s="400"/>
      <c r="Q46" s="400"/>
      <c r="S46" s="263"/>
    </row>
    <row r="47" spans="1:19" ht="13.05" customHeight="1">
      <c r="A47" s="251"/>
      <c r="B47" s="251"/>
      <c r="C47" s="275"/>
      <c r="D47" s="275"/>
      <c r="E47" s="275"/>
      <c r="F47" s="275"/>
      <c r="G47" s="275"/>
      <c r="H47" s="275"/>
      <c r="I47" s="275"/>
      <c r="J47" s="277"/>
      <c r="K47" s="278"/>
      <c r="L47" s="279"/>
      <c r="M47" s="282"/>
      <c r="N47" s="260"/>
      <c r="O47" s="404"/>
      <c r="P47" s="400"/>
      <c r="Q47" s="400"/>
      <c r="S47" s="263"/>
    </row>
    <row r="48" spans="1:19" ht="21" customHeight="1">
      <c r="A48" s="251"/>
      <c r="B48" s="251"/>
      <c r="C48" s="283"/>
      <c r="D48" s="283"/>
      <c r="E48" s="283"/>
      <c r="F48" s="283"/>
      <c r="G48" s="283"/>
      <c r="H48" s="283"/>
      <c r="I48" s="283"/>
      <c r="J48" s="283"/>
      <c r="K48" s="284"/>
      <c r="L48" s="285" t="s">
        <v>196</v>
      </c>
      <c r="M48" s="286">
        <f>SUM(M33:M47)</f>
        <v>0</v>
      </c>
      <c r="N48" s="254" t="s">
        <v>90</v>
      </c>
      <c r="O48" s="404"/>
      <c r="P48" s="401"/>
      <c r="Q48" s="401"/>
      <c r="R48" s="403"/>
      <c r="S48" s="263"/>
    </row>
    <row r="49" spans="1:19" ht="21" customHeight="1">
      <c r="A49" s="251"/>
      <c r="B49" s="251"/>
      <c r="C49" s="287" t="s">
        <v>197</v>
      </c>
      <c r="D49" s="260"/>
      <c r="E49" s="260"/>
      <c r="F49" s="693"/>
      <c r="G49" s="693"/>
      <c r="H49" s="251"/>
      <c r="I49" s="251"/>
      <c r="J49" s="251"/>
      <c r="K49" s="251"/>
      <c r="L49" s="288" t="s">
        <v>198</v>
      </c>
      <c r="M49" s="289">
        <f>M48*5%</f>
        <v>0</v>
      </c>
      <c r="N49" s="260" t="s">
        <v>90</v>
      </c>
      <c r="O49" s="404"/>
      <c r="P49" s="400"/>
      <c r="Q49" s="400"/>
      <c r="R49" s="263"/>
      <c r="S49" s="263"/>
    </row>
    <row r="50" spans="1:19" ht="21" customHeight="1">
      <c r="A50" s="251"/>
      <c r="B50" s="251"/>
      <c r="C50" s="287" t="s">
        <v>199</v>
      </c>
      <c r="D50" s="260"/>
      <c r="E50" s="260"/>
      <c r="F50" s="688"/>
      <c r="G50" s="688"/>
      <c r="H50" s="251"/>
      <c r="I50" s="251"/>
      <c r="J50" s="251"/>
      <c r="K50" s="251"/>
      <c r="L50" s="288" t="s">
        <v>200</v>
      </c>
      <c r="M50" s="289">
        <f>(M48+M49)*9.5%</f>
        <v>0</v>
      </c>
      <c r="N50" s="260" t="s">
        <v>90</v>
      </c>
      <c r="O50" s="404"/>
      <c r="R50" s="263"/>
      <c r="S50" s="263"/>
    </row>
    <row r="51" spans="1:19" ht="21" customHeight="1">
      <c r="A51" s="251"/>
      <c r="B51" s="251"/>
      <c r="C51" s="251"/>
      <c r="D51" s="251"/>
      <c r="E51" s="251"/>
      <c r="F51" s="251"/>
      <c r="G51" s="251"/>
      <c r="H51" s="251"/>
      <c r="I51" s="251"/>
      <c r="J51" s="251"/>
      <c r="K51" s="290"/>
      <c r="L51" s="288" t="s">
        <v>201</v>
      </c>
      <c r="M51" s="286">
        <f>SUM(M49:M50)</f>
        <v>0</v>
      </c>
      <c r="N51" s="254" t="s">
        <v>90</v>
      </c>
      <c r="O51" s="404"/>
      <c r="R51" s="263"/>
      <c r="S51" s="263"/>
    </row>
    <row r="52" spans="1:19" ht="21" customHeight="1" thickBot="1">
      <c r="A52" s="251"/>
      <c r="B52" s="251"/>
      <c r="C52" s="251"/>
      <c r="D52" s="251"/>
      <c r="E52" s="251"/>
      <c r="F52" s="251"/>
      <c r="G52" s="251"/>
      <c r="H52" s="251"/>
      <c r="I52" s="251"/>
      <c r="J52" s="251"/>
      <c r="K52" s="290"/>
      <c r="L52" s="288" t="s">
        <v>202</v>
      </c>
      <c r="M52" s="286">
        <f>M48+M51</f>
        <v>0</v>
      </c>
      <c r="N52" s="254" t="s">
        <v>90</v>
      </c>
      <c r="O52" s="404"/>
      <c r="R52" s="263"/>
      <c r="S52" s="263"/>
    </row>
    <row r="53" spans="1:19" ht="21" customHeight="1">
      <c r="A53" s="251"/>
      <c r="B53" s="251"/>
      <c r="C53" s="291"/>
      <c r="D53" s="260"/>
      <c r="E53" s="260"/>
      <c r="F53" s="260"/>
      <c r="G53" s="260"/>
      <c r="H53" s="260"/>
      <c r="I53" s="260"/>
      <c r="J53" s="260"/>
      <c r="K53" s="292"/>
      <c r="L53" s="293"/>
      <c r="M53" s="294"/>
      <c r="N53" s="260"/>
      <c r="O53" s="404"/>
      <c r="R53" s="263"/>
      <c r="S53" s="263"/>
    </row>
    <row r="54" spans="1:19">
      <c r="A54" s="251"/>
      <c r="B54" s="251"/>
      <c r="C54" s="251"/>
      <c r="D54" s="251"/>
      <c r="E54" s="251"/>
      <c r="F54" s="251"/>
      <c r="G54" s="251"/>
      <c r="H54" s="251"/>
      <c r="I54" s="251"/>
      <c r="J54" s="251"/>
      <c r="K54" s="251"/>
      <c r="L54" s="251"/>
      <c r="M54" s="689"/>
      <c r="N54" s="689"/>
      <c r="O54" s="404"/>
      <c r="R54" s="263"/>
      <c r="S54" s="263"/>
    </row>
    <row r="55" spans="1:19">
      <c r="A55" s="263"/>
      <c r="R55" s="263"/>
      <c r="S55" s="263"/>
    </row>
    <row r="56" spans="1:19">
      <c r="A56" s="263"/>
      <c r="R56" s="263"/>
      <c r="S56" s="263"/>
    </row>
    <row r="57" spans="1:19">
      <c r="A57" s="263"/>
      <c r="R57" s="263"/>
      <c r="S57" s="263"/>
    </row>
    <row r="58" spans="1:19">
      <c r="A58" s="263"/>
      <c r="R58" s="263"/>
      <c r="S58" s="263"/>
    </row>
    <row r="59" spans="1:19">
      <c r="A59" s="263"/>
      <c r="R59" s="263"/>
      <c r="S59" s="263"/>
    </row>
    <row r="60" spans="1:19">
      <c r="A60" s="263"/>
      <c r="R60" s="263"/>
      <c r="S60" s="263"/>
    </row>
    <row r="61" spans="1:19">
      <c r="A61" s="263"/>
      <c r="R61" s="263"/>
      <c r="S61" s="263"/>
    </row>
    <row r="62" spans="1:19">
      <c r="A62" s="263"/>
      <c r="R62" s="263"/>
      <c r="S62" s="263"/>
    </row>
    <row r="63" spans="1:19">
      <c r="A63" s="263"/>
      <c r="R63" s="263"/>
      <c r="S63" s="263"/>
    </row>
    <row r="64" spans="1:19">
      <c r="A64" s="263"/>
      <c r="R64" s="263"/>
      <c r="S64" s="263"/>
    </row>
    <row r="65" spans="12:14" s="263" customFormat="1"/>
    <row r="66" spans="12:14" s="263" customFormat="1"/>
    <row r="67" spans="12:14" s="263" customFormat="1"/>
    <row r="68" spans="12:14" s="263" customFormat="1"/>
    <row r="69" spans="12:14" s="263" customFormat="1"/>
    <row r="70" spans="12:14" s="263" customFormat="1"/>
    <row r="71" spans="12:14" s="263" customFormat="1"/>
    <row r="72" spans="12:14" s="263" customFormat="1"/>
    <row r="73" spans="12:14" s="263" customFormat="1"/>
    <row r="74" spans="12:14" s="263" customFormat="1"/>
    <row r="75" spans="12:14" s="263" customFormat="1"/>
    <row r="76" spans="12:14" s="263" customFormat="1" ht="15" customHeight="1">
      <c r="L76" s="295"/>
      <c r="M76" s="295"/>
      <c r="N76" s="296"/>
    </row>
    <row r="77" spans="12:14" s="263" customFormat="1" ht="15" customHeight="1">
      <c r="M77" s="297"/>
    </row>
    <row r="78" spans="12:14" s="263" customFormat="1"/>
    <row r="79" spans="12:14" s="263" customFormat="1"/>
    <row r="80" spans="12:14" s="263" customFormat="1"/>
    <row r="81" spans="1:19">
      <c r="A81" s="263"/>
      <c r="P81" s="263"/>
      <c r="Q81" s="263"/>
      <c r="R81" s="263"/>
      <c r="S81" s="263"/>
    </row>
    <row r="82" spans="1:19">
      <c r="A82" s="263"/>
      <c r="P82" s="263"/>
      <c r="Q82" s="263"/>
      <c r="R82" s="263"/>
      <c r="S82" s="263"/>
    </row>
    <row r="83" spans="1:19">
      <c r="A83" s="263"/>
      <c r="P83" s="263"/>
      <c r="Q83" s="263"/>
      <c r="R83" s="263"/>
      <c r="S83" s="263"/>
    </row>
    <row r="84" spans="1:19">
      <c r="A84" s="263"/>
      <c r="P84" s="263"/>
      <c r="Q84" s="263"/>
      <c r="R84" s="263"/>
      <c r="S84" s="263"/>
    </row>
    <row r="85" spans="1:19">
      <c r="A85" s="263"/>
      <c r="P85" s="263"/>
      <c r="Q85" s="263"/>
      <c r="R85" s="263"/>
      <c r="S85" s="263"/>
    </row>
    <row r="86" spans="1:19">
      <c r="A86" s="263"/>
      <c r="P86" s="263"/>
      <c r="Q86" s="263"/>
      <c r="R86" s="263"/>
      <c r="S86" s="263"/>
    </row>
    <row r="87" spans="1:19">
      <c r="A87" s="263"/>
      <c r="P87" s="263"/>
      <c r="Q87" s="263"/>
      <c r="R87" s="263"/>
      <c r="S87" s="263"/>
    </row>
    <row r="88" spans="1:19">
      <c r="A88" s="263"/>
      <c r="P88" s="263"/>
      <c r="Q88" s="263"/>
      <c r="R88" s="263"/>
      <c r="S88" s="263"/>
    </row>
    <row r="89" spans="1:19">
      <c r="A89" s="263"/>
      <c r="P89" s="263"/>
      <c r="Q89" s="263"/>
      <c r="R89" s="263"/>
      <c r="S89" s="263"/>
    </row>
    <row r="90" spans="1:19">
      <c r="A90" s="263"/>
      <c r="P90" s="263"/>
      <c r="Q90" s="263"/>
      <c r="R90" s="263"/>
      <c r="S90" s="263"/>
    </row>
    <row r="91" spans="1:19">
      <c r="A91" s="263"/>
      <c r="P91" s="263"/>
      <c r="Q91" s="263"/>
      <c r="R91" s="263"/>
      <c r="S91" s="263"/>
    </row>
    <row r="92" spans="1:19">
      <c r="A92" s="263"/>
      <c r="P92" s="263"/>
      <c r="Q92" s="263"/>
      <c r="R92" s="263"/>
      <c r="S92" s="263"/>
    </row>
    <row r="93" spans="1:19">
      <c r="A93" s="263"/>
      <c r="P93" s="263"/>
      <c r="Q93" s="263"/>
      <c r="R93" s="263"/>
      <c r="S93" s="263"/>
    </row>
    <row r="94" spans="1:19">
      <c r="A94" s="263"/>
    </row>
    <row r="95" spans="1:19">
      <c r="A95" s="263"/>
    </row>
    <row r="96" spans="1:19">
      <c r="A96" s="263"/>
    </row>
    <row r="97" spans="1:1">
      <c r="A97" s="263"/>
    </row>
    <row r="98" spans="1:1">
      <c r="A98" s="263"/>
    </row>
    <row r="99" spans="1:1">
      <c r="A99" s="263"/>
    </row>
    <row r="100" spans="1:1">
      <c r="A100" s="263"/>
    </row>
    <row r="101" spans="1:1">
      <c r="A101" s="263"/>
    </row>
    <row r="102" spans="1:1">
      <c r="A102" s="263"/>
    </row>
    <row r="103" spans="1:1">
      <c r="A103" s="263"/>
    </row>
    <row r="104" spans="1:1">
      <c r="A104" s="263"/>
    </row>
    <row r="105" spans="1:1">
      <c r="A105" s="263"/>
    </row>
    <row r="106" spans="1:1">
      <c r="A106" s="263"/>
    </row>
    <row r="107" spans="1:1">
      <c r="A107" s="263"/>
    </row>
    <row r="108" spans="1:1">
      <c r="A108" s="263"/>
    </row>
    <row r="109" spans="1:1">
      <c r="A109" s="263"/>
    </row>
    <row r="110" spans="1:1">
      <c r="A110" s="263"/>
    </row>
    <row r="111" spans="1:1">
      <c r="A111" s="263"/>
    </row>
    <row r="112" spans="1:1">
      <c r="A112" s="263"/>
    </row>
    <row r="113" spans="1:1">
      <c r="A113" s="263"/>
    </row>
    <row r="114" spans="1:1">
      <c r="A114" s="263"/>
    </row>
    <row r="115" spans="1:1">
      <c r="A115" s="263"/>
    </row>
    <row r="116" spans="1:1">
      <c r="A116" s="263"/>
    </row>
    <row r="117" spans="1:1">
      <c r="A117" s="263"/>
    </row>
    <row r="118" spans="1:1">
      <c r="A118" s="263"/>
    </row>
    <row r="119" spans="1:1">
      <c r="A119" s="263"/>
    </row>
    <row r="120" spans="1:1">
      <c r="A120" s="263"/>
    </row>
    <row r="121" spans="1:1">
      <c r="A121" s="263"/>
    </row>
    <row r="122" spans="1:1">
      <c r="A122" s="263"/>
    </row>
    <row r="123" spans="1:1">
      <c r="A123" s="263"/>
    </row>
    <row r="124" spans="1:1">
      <c r="A124" s="263"/>
    </row>
    <row r="125" spans="1:1">
      <c r="A125" s="263"/>
    </row>
    <row r="126" spans="1:1">
      <c r="A126" s="263"/>
    </row>
    <row r="127" spans="1:1">
      <c r="A127" s="263"/>
    </row>
    <row r="128" spans="1:1">
      <c r="A128" s="263"/>
    </row>
    <row r="129" spans="1:1">
      <c r="A129" s="263"/>
    </row>
    <row r="130" spans="1:1">
      <c r="A130" s="263"/>
    </row>
    <row r="131" spans="1:1">
      <c r="A131" s="263"/>
    </row>
    <row r="132" spans="1:1">
      <c r="A132" s="263"/>
    </row>
    <row r="133" spans="1:1">
      <c r="A133" s="263"/>
    </row>
    <row r="134" spans="1:1">
      <c r="A134" s="263"/>
    </row>
    <row r="135" spans="1:1">
      <c r="A135" s="263"/>
    </row>
    <row r="136" spans="1:1">
      <c r="A136" s="263"/>
    </row>
    <row r="137" spans="1:1">
      <c r="A137" s="263"/>
    </row>
    <row r="138" spans="1:1">
      <c r="A138" s="263"/>
    </row>
    <row r="139" spans="1:1">
      <c r="A139" s="263"/>
    </row>
    <row r="140" spans="1:1">
      <c r="A140" s="263"/>
    </row>
    <row r="141" spans="1:1">
      <c r="A141" s="263"/>
    </row>
    <row r="142" spans="1:1">
      <c r="A142" s="263"/>
    </row>
    <row r="143" spans="1:1">
      <c r="A143" s="263"/>
    </row>
    <row r="144" spans="1:1">
      <c r="A144" s="263"/>
    </row>
    <row r="145" spans="1:1">
      <c r="A145" s="263"/>
    </row>
    <row r="146" spans="1:1">
      <c r="A146" s="263"/>
    </row>
    <row r="147" spans="1:1">
      <c r="A147" s="263"/>
    </row>
    <row r="148" spans="1:1">
      <c r="A148" s="263"/>
    </row>
    <row r="149" spans="1:1">
      <c r="A149" s="263"/>
    </row>
    <row r="150" spans="1:1">
      <c r="A150" s="263"/>
    </row>
    <row r="151" spans="1:1">
      <c r="A151" s="263"/>
    </row>
    <row r="152" spans="1:1">
      <c r="A152" s="263"/>
    </row>
    <row r="153" spans="1:1">
      <c r="A153" s="263"/>
    </row>
    <row r="154" spans="1:1">
      <c r="A154" s="263"/>
    </row>
    <row r="155" spans="1:1">
      <c r="A155" s="263"/>
    </row>
    <row r="156" spans="1:1">
      <c r="A156" s="263"/>
    </row>
    <row r="157" spans="1:1">
      <c r="A157" s="263"/>
    </row>
    <row r="158" spans="1:1">
      <c r="A158" s="263"/>
    </row>
    <row r="159" spans="1:1">
      <c r="A159" s="263"/>
    </row>
    <row r="160" spans="1:1">
      <c r="A160" s="263"/>
    </row>
    <row r="161" spans="1:1">
      <c r="A161" s="263"/>
    </row>
    <row r="162" spans="1:1">
      <c r="A162" s="263"/>
    </row>
    <row r="163" spans="1:1">
      <c r="A163" s="263"/>
    </row>
    <row r="164" spans="1:1">
      <c r="A164" s="263"/>
    </row>
    <row r="165" spans="1:1">
      <c r="A165" s="263"/>
    </row>
    <row r="166" spans="1:1">
      <c r="A166" s="263"/>
    </row>
    <row r="167" spans="1:1">
      <c r="A167" s="263"/>
    </row>
    <row r="168" spans="1:1">
      <c r="A168" s="263"/>
    </row>
    <row r="169" spans="1:1">
      <c r="A169" s="263"/>
    </row>
    <row r="170" spans="1:1">
      <c r="A170" s="263"/>
    </row>
    <row r="171" spans="1:1">
      <c r="A171" s="263"/>
    </row>
    <row r="172" spans="1:1">
      <c r="A172" s="263"/>
    </row>
    <row r="173" spans="1:1">
      <c r="A173" s="263"/>
    </row>
    <row r="174" spans="1:1">
      <c r="A174" s="263"/>
    </row>
    <row r="175" spans="1:1">
      <c r="A175" s="263"/>
    </row>
    <row r="176" spans="1:1">
      <c r="A176" s="263"/>
    </row>
    <row r="177" spans="1:1">
      <c r="A177" s="263"/>
    </row>
    <row r="178" spans="1:1">
      <c r="A178" s="263"/>
    </row>
    <row r="179" spans="1:1">
      <c r="A179" s="263"/>
    </row>
    <row r="180" spans="1:1">
      <c r="A180" s="263"/>
    </row>
    <row r="181" spans="1:1">
      <c r="A181" s="263"/>
    </row>
    <row r="182" spans="1:1">
      <c r="A182" s="263"/>
    </row>
    <row r="183" spans="1:1">
      <c r="A183" s="263"/>
    </row>
    <row r="184" spans="1:1">
      <c r="A184" s="263"/>
    </row>
    <row r="185" spans="1:1">
      <c r="A185" s="263"/>
    </row>
    <row r="186" spans="1:1">
      <c r="A186" s="263"/>
    </row>
    <row r="187" spans="1:1">
      <c r="A187" s="263"/>
    </row>
    <row r="188" spans="1:1">
      <c r="A188" s="263"/>
    </row>
    <row r="189" spans="1:1">
      <c r="A189" s="263"/>
    </row>
    <row r="190" spans="1:1">
      <c r="A190" s="263"/>
    </row>
    <row r="191" spans="1:1">
      <c r="A191" s="263"/>
    </row>
    <row r="192" spans="1:1">
      <c r="A192" s="263"/>
    </row>
    <row r="193" spans="1:1">
      <c r="A193" s="263"/>
    </row>
    <row r="194" spans="1:1">
      <c r="A194" s="263"/>
    </row>
    <row r="195" spans="1:1">
      <c r="A195" s="263"/>
    </row>
    <row r="196" spans="1:1">
      <c r="A196" s="263"/>
    </row>
    <row r="197" spans="1:1">
      <c r="A197" s="263"/>
    </row>
    <row r="198" spans="1:1">
      <c r="A198" s="263"/>
    </row>
    <row r="199" spans="1:1">
      <c r="A199" s="263"/>
    </row>
    <row r="200" spans="1:1">
      <c r="A200" s="263"/>
    </row>
    <row r="201" spans="1:1">
      <c r="A201" s="263"/>
    </row>
    <row r="202" spans="1:1">
      <c r="A202" s="263"/>
    </row>
    <row r="203" spans="1:1">
      <c r="A203" s="263"/>
    </row>
    <row r="204" spans="1:1">
      <c r="A204" s="263"/>
    </row>
    <row r="205" spans="1:1">
      <c r="A205" s="263"/>
    </row>
    <row r="206" spans="1:1">
      <c r="A206" s="263"/>
    </row>
    <row r="207" spans="1:1">
      <c r="A207" s="263"/>
    </row>
    <row r="208" spans="1:1">
      <c r="A208" s="263"/>
    </row>
    <row r="209" spans="1:1">
      <c r="A209" s="263"/>
    </row>
    <row r="210" spans="1:1">
      <c r="A210" s="263"/>
    </row>
    <row r="211" spans="1:1">
      <c r="A211" s="263"/>
    </row>
    <row r="212" spans="1:1">
      <c r="A212" s="263"/>
    </row>
    <row r="213" spans="1:1">
      <c r="A213" s="263"/>
    </row>
    <row r="214" spans="1:1">
      <c r="A214" s="263"/>
    </row>
    <row r="215" spans="1:1">
      <c r="A215" s="263"/>
    </row>
    <row r="216" spans="1:1">
      <c r="A216" s="263"/>
    </row>
    <row r="217" spans="1:1">
      <c r="A217" s="263"/>
    </row>
    <row r="218" spans="1:1">
      <c r="A218" s="263"/>
    </row>
    <row r="219" spans="1:1">
      <c r="A219" s="263"/>
    </row>
    <row r="220" spans="1:1">
      <c r="A220" s="263"/>
    </row>
    <row r="221" spans="1:1">
      <c r="A221" s="263"/>
    </row>
    <row r="222" spans="1:1">
      <c r="A222" s="263"/>
    </row>
    <row r="223" spans="1:1">
      <c r="A223" s="263"/>
    </row>
    <row r="224" spans="1:1">
      <c r="A224" s="263"/>
    </row>
    <row r="225" spans="1:1">
      <c r="A225" s="263"/>
    </row>
    <row r="226" spans="1:1">
      <c r="A226" s="263"/>
    </row>
    <row r="227" spans="1:1">
      <c r="A227" s="263"/>
    </row>
    <row r="228" spans="1:1">
      <c r="A228" s="263"/>
    </row>
    <row r="229" spans="1:1">
      <c r="A229" s="263"/>
    </row>
    <row r="230" spans="1:1">
      <c r="A230" s="263"/>
    </row>
    <row r="231" spans="1:1">
      <c r="A231" s="263"/>
    </row>
    <row r="232" spans="1:1">
      <c r="A232" s="263"/>
    </row>
    <row r="233" spans="1:1">
      <c r="A233" s="263"/>
    </row>
    <row r="234" spans="1:1">
      <c r="A234" s="263"/>
    </row>
    <row r="235" spans="1:1">
      <c r="A235" s="263"/>
    </row>
    <row r="236" spans="1:1">
      <c r="A236" s="263"/>
    </row>
    <row r="237" spans="1:1">
      <c r="A237" s="263"/>
    </row>
    <row r="238" spans="1:1">
      <c r="A238" s="263"/>
    </row>
    <row r="239" spans="1:1">
      <c r="A239" s="263"/>
    </row>
    <row r="240" spans="1:1">
      <c r="A240" s="263"/>
    </row>
    <row r="241" spans="1:1">
      <c r="A241" s="263"/>
    </row>
    <row r="242" spans="1:1">
      <c r="A242" s="263"/>
    </row>
    <row r="243" spans="1:1">
      <c r="A243" s="263"/>
    </row>
    <row r="244" spans="1:1">
      <c r="A244" s="263"/>
    </row>
    <row r="245" spans="1:1">
      <c r="A245" s="263"/>
    </row>
    <row r="246" spans="1:1">
      <c r="A246" s="263"/>
    </row>
    <row r="247" spans="1:1">
      <c r="A247" s="263"/>
    </row>
    <row r="248" spans="1:1">
      <c r="A248" s="263"/>
    </row>
    <row r="249" spans="1:1">
      <c r="A249" s="263"/>
    </row>
    <row r="250" spans="1:1">
      <c r="A250" s="263"/>
    </row>
    <row r="251" spans="1:1">
      <c r="A251" s="263"/>
    </row>
    <row r="252" spans="1:1">
      <c r="A252" s="263"/>
    </row>
    <row r="253" spans="1:1">
      <c r="A253" s="263"/>
    </row>
    <row r="254" spans="1:1">
      <c r="A254" s="263"/>
    </row>
    <row r="255" spans="1:1">
      <c r="A255" s="263"/>
    </row>
    <row r="256" spans="1:1">
      <c r="A256" s="263"/>
    </row>
    <row r="257" spans="1:1">
      <c r="A257" s="263"/>
    </row>
    <row r="258" spans="1:1">
      <c r="A258" s="263"/>
    </row>
    <row r="259" spans="1:1">
      <c r="A259" s="263"/>
    </row>
    <row r="260" spans="1:1">
      <c r="A260" s="263"/>
    </row>
    <row r="261" spans="1:1">
      <c r="A261" s="263"/>
    </row>
    <row r="262" spans="1:1">
      <c r="A262" s="263"/>
    </row>
    <row r="263" spans="1:1">
      <c r="A263" s="263"/>
    </row>
    <row r="264" spans="1:1">
      <c r="A264" s="263"/>
    </row>
    <row r="265" spans="1:1">
      <c r="A265" s="263"/>
    </row>
    <row r="266" spans="1:1">
      <c r="A266" s="263"/>
    </row>
    <row r="267" spans="1:1">
      <c r="A267" s="263"/>
    </row>
    <row r="268" spans="1:1">
      <c r="A268" s="263"/>
    </row>
    <row r="269" spans="1:1">
      <c r="A269" s="263"/>
    </row>
    <row r="270" spans="1:1">
      <c r="A270" s="263"/>
    </row>
    <row r="271" spans="1:1">
      <c r="A271" s="263"/>
    </row>
    <row r="272" spans="1:1">
      <c r="A272" s="263"/>
    </row>
    <row r="273" spans="1:1">
      <c r="A273" s="263"/>
    </row>
    <row r="274" spans="1:1">
      <c r="A274" s="263"/>
    </row>
    <row r="275" spans="1:1">
      <c r="A275" s="263"/>
    </row>
    <row r="276" spans="1:1">
      <c r="A276" s="263"/>
    </row>
    <row r="277" spans="1:1">
      <c r="A277" s="263"/>
    </row>
    <row r="278" spans="1:1">
      <c r="A278" s="263"/>
    </row>
    <row r="279" spans="1:1">
      <c r="A279" s="263"/>
    </row>
    <row r="280" spans="1:1">
      <c r="A280" s="263"/>
    </row>
    <row r="281" spans="1:1">
      <c r="A281" s="263"/>
    </row>
    <row r="282" spans="1:1">
      <c r="A282" s="263"/>
    </row>
    <row r="283" spans="1:1">
      <c r="A283" s="263"/>
    </row>
    <row r="284" spans="1:1">
      <c r="A284" s="263"/>
    </row>
    <row r="285" spans="1:1">
      <c r="A285" s="263"/>
    </row>
    <row r="286" spans="1:1">
      <c r="A286" s="263"/>
    </row>
    <row r="287" spans="1:1">
      <c r="A287" s="263"/>
    </row>
    <row r="288" spans="1:1">
      <c r="A288" s="263"/>
    </row>
    <row r="289" spans="1:1">
      <c r="A289" s="263"/>
    </row>
    <row r="290" spans="1:1">
      <c r="A290" s="263"/>
    </row>
    <row r="291" spans="1:1">
      <c r="A291" s="263"/>
    </row>
    <row r="292" spans="1:1">
      <c r="A292" s="263"/>
    </row>
    <row r="293" spans="1:1">
      <c r="A293" s="263"/>
    </row>
    <row r="294" spans="1:1">
      <c r="A294" s="263"/>
    </row>
    <row r="295" spans="1:1">
      <c r="A295" s="263"/>
    </row>
    <row r="296" spans="1:1">
      <c r="A296" s="263"/>
    </row>
    <row r="297" spans="1:1">
      <c r="A297" s="263"/>
    </row>
    <row r="298" spans="1:1">
      <c r="A298" s="263"/>
    </row>
    <row r="299" spans="1:1">
      <c r="A299" s="263"/>
    </row>
    <row r="300" spans="1:1">
      <c r="A300" s="263"/>
    </row>
    <row r="301" spans="1:1">
      <c r="A301" s="263"/>
    </row>
    <row r="302" spans="1:1">
      <c r="A302" s="263"/>
    </row>
    <row r="303" spans="1:1">
      <c r="A303" s="263"/>
    </row>
    <row r="304" spans="1:1">
      <c r="A304" s="263"/>
    </row>
    <row r="305" spans="1:1">
      <c r="A305" s="263"/>
    </row>
    <row r="306" spans="1:1">
      <c r="A306" s="263"/>
    </row>
    <row r="307" spans="1:1">
      <c r="A307" s="263"/>
    </row>
    <row r="308" spans="1:1">
      <c r="A308" s="263"/>
    </row>
    <row r="309" spans="1:1">
      <c r="A309" s="263"/>
    </row>
    <row r="310" spans="1:1">
      <c r="A310" s="263"/>
    </row>
    <row r="311" spans="1:1">
      <c r="A311" s="263"/>
    </row>
    <row r="312" spans="1:1">
      <c r="A312" s="263"/>
    </row>
    <row r="313" spans="1:1">
      <c r="A313" s="263"/>
    </row>
    <row r="314" spans="1:1">
      <c r="A314" s="263"/>
    </row>
    <row r="315" spans="1:1">
      <c r="A315" s="263"/>
    </row>
    <row r="316" spans="1:1">
      <c r="A316" s="263"/>
    </row>
    <row r="317" spans="1:1">
      <c r="A317" s="263"/>
    </row>
    <row r="318" spans="1:1">
      <c r="A318" s="263"/>
    </row>
    <row r="319" spans="1:1">
      <c r="A319" s="263"/>
    </row>
    <row r="320" spans="1:1">
      <c r="A320" s="263"/>
    </row>
    <row r="321" spans="1:1">
      <c r="A321" s="263"/>
    </row>
    <row r="322" spans="1:1">
      <c r="A322" s="263"/>
    </row>
    <row r="323" spans="1:1">
      <c r="A323" s="263"/>
    </row>
    <row r="324" spans="1:1">
      <c r="A324" s="263"/>
    </row>
    <row r="325" spans="1:1">
      <c r="A325" s="263"/>
    </row>
    <row r="326" spans="1:1">
      <c r="A326" s="263"/>
    </row>
    <row r="327" spans="1:1">
      <c r="A327" s="263"/>
    </row>
    <row r="328" spans="1:1">
      <c r="A328" s="263"/>
    </row>
    <row r="329" spans="1:1">
      <c r="A329" s="263"/>
    </row>
    <row r="330" spans="1:1">
      <c r="A330" s="263"/>
    </row>
    <row r="331" spans="1:1">
      <c r="A331" s="263"/>
    </row>
    <row r="332" spans="1:1">
      <c r="A332" s="263"/>
    </row>
    <row r="333" spans="1:1">
      <c r="A333" s="263"/>
    </row>
    <row r="334" spans="1:1">
      <c r="A334" s="263"/>
    </row>
    <row r="335" spans="1:1">
      <c r="A335" s="263"/>
    </row>
    <row r="336" spans="1:1">
      <c r="A336" s="263"/>
    </row>
    <row r="337" spans="1:1">
      <c r="A337" s="263"/>
    </row>
    <row r="338" spans="1:1">
      <c r="A338" s="263"/>
    </row>
    <row r="339" spans="1:1">
      <c r="A339" s="263"/>
    </row>
    <row r="340" spans="1:1">
      <c r="A340" s="263"/>
    </row>
    <row r="341" spans="1:1">
      <c r="A341" s="263"/>
    </row>
    <row r="342" spans="1:1">
      <c r="A342" s="263"/>
    </row>
    <row r="343" spans="1:1">
      <c r="A343" s="263"/>
    </row>
    <row r="344" spans="1:1">
      <c r="A344" s="263"/>
    </row>
    <row r="345" spans="1:1">
      <c r="A345" s="263"/>
    </row>
    <row r="346" spans="1:1">
      <c r="A346" s="263"/>
    </row>
    <row r="347" spans="1:1">
      <c r="A347" s="263"/>
    </row>
    <row r="348" spans="1:1">
      <c r="A348" s="263"/>
    </row>
    <row r="349" spans="1:1">
      <c r="A349" s="263"/>
    </row>
    <row r="350" spans="1:1">
      <c r="A350" s="263"/>
    </row>
    <row r="351" spans="1:1">
      <c r="A351" s="263"/>
    </row>
    <row r="352" spans="1:1">
      <c r="A352" s="263"/>
    </row>
    <row r="353" spans="1:1">
      <c r="A353" s="263"/>
    </row>
    <row r="354" spans="1:1">
      <c r="A354" s="263"/>
    </row>
    <row r="355" spans="1:1">
      <c r="A355" s="263"/>
    </row>
    <row r="356" spans="1:1">
      <c r="A356" s="263"/>
    </row>
    <row r="357" spans="1:1">
      <c r="A357" s="263"/>
    </row>
    <row r="358" spans="1:1">
      <c r="A358" s="263"/>
    </row>
    <row r="359" spans="1:1">
      <c r="A359" s="263"/>
    </row>
    <row r="360" spans="1:1">
      <c r="A360" s="263"/>
    </row>
    <row r="361" spans="1:1">
      <c r="A361" s="263"/>
    </row>
    <row r="362" spans="1:1">
      <c r="A362" s="263"/>
    </row>
    <row r="363" spans="1:1">
      <c r="A363" s="263"/>
    </row>
    <row r="364" spans="1:1">
      <c r="A364" s="263"/>
    </row>
    <row r="365" spans="1:1">
      <c r="A365" s="263"/>
    </row>
    <row r="366" spans="1:1">
      <c r="A366" s="263"/>
    </row>
    <row r="367" spans="1:1">
      <c r="A367" s="263"/>
    </row>
    <row r="368" spans="1:1">
      <c r="A368" s="263"/>
    </row>
    <row r="369" spans="1:1">
      <c r="A369" s="263"/>
    </row>
    <row r="370" spans="1:1">
      <c r="A370" s="263"/>
    </row>
    <row r="371" spans="1:1">
      <c r="A371" s="263"/>
    </row>
    <row r="372" spans="1:1">
      <c r="A372" s="263"/>
    </row>
    <row r="373" spans="1:1">
      <c r="A373" s="263"/>
    </row>
    <row r="374" spans="1:1">
      <c r="A374" s="263"/>
    </row>
    <row r="375" spans="1:1">
      <c r="A375" s="263"/>
    </row>
    <row r="376" spans="1:1">
      <c r="A376" s="263"/>
    </row>
    <row r="377" spans="1:1">
      <c r="A377" s="263"/>
    </row>
    <row r="378" spans="1:1">
      <c r="A378" s="263"/>
    </row>
    <row r="379" spans="1:1">
      <c r="A379" s="263"/>
    </row>
    <row r="380" spans="1:1">
      <c r="A380" s="263"/>
    </row>
    <row r="381" spans="1:1">
      <c r="A381" s="263"/>
    </row>
    <row r="382" spans="1:1">
      <c r="A382" s="263"/>
    </row>
    <row r="383" spans="1:1">
      <c r="A383" s="263"/>
    </row>
    <row r="384" spans="1:1">
      <c r="A384" s="263"/>
    </row>
    <row r="385" spans="1:1">
      <c r="A385" s="263"/>
    </row>
    <row r="386" spans="1:1">
      <c r="A386" s="263"/>
    </row>
    <row r="387" spans="1:1">
      <c r="A387" s="263"/>
    </row>
    <row r="388" spans="1:1">
      <c r="A388" s="263"/>
    </row>
    <row r="389" spans="1:1">
      <c r="A389" s="263"/>
    </row>
    <row r="390" spans="1:1">
      <c r="A390" s="263"/>
    </row>
    <row r="391" spans="1:1">
      <c r="A391" s="263"/>
    </row>
    <row r="392" spans="1:1">
      <c r="A392" s="263"/>
    </row>
    <row r="393" spans="1:1">
      <c r="A393" s="263"/>
    </row>
    <row r="394" spans="1:1">
      <c r="A394" s="263"/>
    </row>
    <row r="395" spans="1:1">
      <c r="A395" s="263"/>
    </row>
    <row r="396" spans="1:1">
      <c r="A396" s="263"/>
    </row>
    <row r="397" spans="1:1">
      <c r="A397" s="263"/>
    </row>
    <row r="398" spans="1:1">
      <c r="A398" s="263"/>
    </row>
    <row r="399" spans="1:1">
      <c r="A399" s="263"/>
    </row>
    <row r="400" spans="1:1">
      <c r="A400" s="263"/>
    </row>
    <row r="401" spans="1:1">
      <c r="A401" s="263"/>
    </row>
    <row r="402" spans="1:1">
      <c r="A402" s="263"/>
    </row>
    <row r="403" spans="1:1">
      <c r="A403" s="263"/>
    </row>
    <row r="404" spans="1:1">
      <c r="A404" s="263"/>
    </row>
    <row r="405" spans="1:1">
      <c r="A405" s="263"/>
    </row>
    <row r="406" spans="1:1">
      <c r="A406" s="263"/>
    </row>
    <row r="407" spans="1:1">
      <c r="A407" s="263"/>
    </row>
    <row r="408" spans="1:1">
      <c r="A408" s="263"/>
    </row>
    <row r="409" spans="1:1">
      <c r="A409" s="263"/>
    </row>
    <row r="410" spans="1:1">
      <c r="A410" s="263"/>
    </row>
    <row r="411" spans="1:1">
      <c r="A411" s="263"/>
    </row>
    <row r="412" spans="1:1">
      <c r="A412" s="263"/>
    </row>
    <row r="413" spans="1:1">
      <c r="A413" s="263"/>
    </row>
    <row r="414" spans="1:1">
      <c r="A414" s="263"/>
    </row>
    <row r="415" spans="1:1">
      <c r="A415" s="263"/>
    </row>
    <row r="416" spans="1:1">
      <c r="A416" s="263"/>
    </row>
    <row r="417" spans="1:1">
      <c r="A417" s="263"/>
    </row>
    <row r="418" spans="1:1">
      <c r="A418" s="263"/>
    </row>
    <row r="419" spans="1:1">
      <c r="A419" s="263"/>
    </row>
    <row r="420" spans="1:1">
      <c r="A420" s="263"/>
    </row>
    <row r="421" spans="1:1">
      <c r="A421" s="263"/>
    </row>
    <row r="422" spans="1:1">
      <c r="A422" s="263"/>
    </row>
    <row r="423" spans="1:1">
      <c r="A423" s="263"/>
    </row>
    <row r="424" spans="1:1">
      <c r="A424" s="263"/>
    </row>
    <row r="425" spans="1:1">
      <c r="A425" s="263"/>
    </row>
    <row r="426" spans="1:1">
      <c r="A426" s="263"/>
    </row>
    <row r="427" spans="1:1">
      <c r="A427" s="263"/>
    </row>
    <row r="428" spans="1:1">
      <c r="A428" s="263"/>
    </row>
    <row r="429" spans="1:1">
      <c r="A429" s="263"/>
    </row>
    <row r="430" spans="1:1">
      <c r="A430" s="263"/>
    </row>
    <row r="431" spans="1:1">
      <c r="A431" s="263"/>
    </row>
    <row r="432" spans="1:1">
      <c r="A432" s="263"/>
    </row>
    <row r="433" spans="1:1">
      <c r="A433" s="263"/>
    </row>
    <row r="434" spans="1:1">
      <c r="A434" s="263"/>
    </row>
    <row r="435" spans="1:1">
      <c r="A435" s="263"/>
    </row>
    <row r="436" spans="1:1">
      <c r="A436" s="263"/>
    </row>
    <row r="437" spans="1:1">
      <c r="A437" s="263"/>
    </row>
    <row r="438" spans="1:1">
      <c r="A438" s="263"/>
    </row>
    <row r="439" spans="1:1">
      <c r="A439" s="263"/>
    </row>
    <row r="440" spans="1:1">
      <c r="A440" s="263"/>
    </row>
    <row r="441" spans="1:1">
      <c r="A441" s="263"/>
    </row>
    <row r="442" spans="1:1">
      <c r="A442" s="263"/>
    </row>
    <row r="443" spans="1:1">
      <c r="A443" s="263"/>
    </row>
    <row r="444" spans="1:1">
      <c r="A444" s="263"/>
    </row>
    <row r="445" spans="1:1">
      <c r="A445" s="263"/>
    </row>
    <row r="446" spans="1:1">
      <c r="A446" s="263"/>
    </row>
    <row r="447" spans="1:1">
      <c r="A447" s="263"/>
    </row>
    <row r="448" spans="1:1">
      <c r="A448" s="263"/>
    </row>
    <row r="449" spans="1:1">
      <c r="A449" s="263"/>
    </row>
    <row r="450" spans="1:1">
      <c r="A450" s="263"/>
    </row>
    <row r="451" spans="1:1">
      <c r="A451" s="263"/>
    </row>
    <row r="452" spans="1:1">
      <c r="A452" s="263"/>
    </row>
    <row r="453" spans="1:1">
      <c r="A453" s="263"/>
    </row>
    <row r="454" spans="1:1">
      <c r="A454" s="263"/>
    </row>
    <row r="455" spans="1:1">
      <c r="A455" s="263"/>
    </row>
    <row r="456" spans="1:1">
      <c r="A456" s="263"/>
    </row>
    <row r="457" spans="1:1">
      <c r="A457" s="263"/>
    </row>
    <row r="458" spans="1:1">
      <c r="A458" s="263"/>
    </row>
    <row r="459" spans="1:1">
      <c r="A459" s="263"/>
    </row>
    <row r="460" spans="1:1">
      <c r="A460" s="263"/>
    </row>
    <row r="461" spans="1:1">
      <c r="A461" s="263"/>
    </row>
    <row r="462" spans="1:1">
      <c r="A462" s="263"/>
    </row>
    <row r="463" spans="1:1">
      <c r="A463" s="263"/>
    </row>
    <row r="464" spans="1:1">
      <c r="A464" s="263"/>
    </row>
    <row r="465" spans="1:1">
      <c r="A465" s="263"/>
    </row>
    <row r="466" spans="1:1">
      <c r="A466" s="263"/>
    </row>
    <row r="467" spans="1:1">
      <c r="A467" s="263"/>
    </row>
    <row r="468" spans="1:1">
      <c r="A468" s="263"/>
    </row>
    <row r="469" spans="1:1">
      <c r="A469" s="263"/>
    </row>
    <row r="470" spans="1:1">
      <c r="A470" s="263"/>
    </row>
    <row r="471" spans="1:1">
      <c r="A471" s="263"/>
    </row>
    <row r="472" spans="1:1">
      <c r="A472" s="263"/>
    </row>
    <row r="473" spans="1:1">
      <c r="A473" s="263"/>
    </row>
    <row r="474" spans="1:1">
      <c r="A474" s="263"/>
    </row>
    <row r="475" spans="1:1">
      <c r="A475" s="263"/>
    </row>
    <row r="476" spans="1:1">
      <c r="A476" s="263"/>
    </row>
    <row r="477" spans="1:1">
      <c r="A477" s="263"/>
    </row>
    <row r="478" spans="1:1">
      <c r="A478" s="263"/>
    </row>
    <row r="479" spans="1:1">
      <c r="A479" s="263"/>
    </row>
    <row r="480" spans="1:1">
      <c r="A480" s="263"/>
    </row>
    <row r="481" spans="1:1">
      <c r="A481" s="263"/>
    </row>
    <row r="482" spans="1:1">
      <c r="A482" s="263"/>
    </row>
    <row r="483" spans="1:1">
      <c r="A483" s="263"/>
    </row>
    <row r="484" spans="1:1">
      <c r="A484" s="263"/>
    </row>
    <row r="485" spans="1:1">
      <c r="A485" s="263"/>
    </row>
    <row r="486" spans="1:1">
      <c r="A486" s="263"/>
    </row>
    <row r="487" spans="1:1">
      <c r="A487" s="263"/>
    </row>
    <row r="488" spans="1:1">
      <c r="A488" s="263"/>
    </row>
    <row r="489" spans="1:1">
      <c r="A489" s="263"/>
    </row>
    <row r="490" spans="1:1">
      <c r="A490" s="263"/>
    </row>
    <row r="491" spans="1:1">
      <c r="A491" s="263"/>
    </row>
    <row r="492" spans="1:1">
      <c r="A492" s="263"/>
    </row>
    <row r="493" spans="1:1">
      <c r="A493" s="263"/>
    </row>
    <row r="494" spans="1:1">
      <c r="A494" s="263"/>
    </row>
    <row r="495" spans="1:1">
      <c r="A495" s="263"/>
    </row>
    <row r="496" spans="1:1">
      <c r="A496" s="263"/>
    </row>
    <row r="497" spans="1:1">
      <c r="A497" s="263"/>
    </row>
    <row r="498" spans="1:1">
      <c r="A498" s="263"/>
    </row>
    <row r="499" spans="1:1">
      <c r="A499" s="263"/>
    </row>
    <row r="500" spans="1:1">
      <c r="A500" s="263"/>
    </row>
    <row r="501" spans="1:1">
      <c r="A501" s="263"/>
    </row>
    <row r="502" spans="1:1">
      <c r="A502" s="263"/>
    </row>
    <row r="503" spans="1:1">
      <c r="A503" s="263"/>
    </row>
    <row r="504" spans="1:1">
      <c r="A504" s="263"/>
    </row>
    <row r="505" spans="1:1">
      <c r="A505" s="263"/>
    </row>
    <row r="506" spans="1:1">
      <c r="A506" s="263"/>
    </row>
    <row r="507" spans="1:1">
      <c r="A507" s="263"/>
    </row>
    <row r="508" spans="1:1">
      <c r="A508" s="263"/>
    </row>
    <row r="509" spans="1:1">
      <c r="A509" s="263"/>
    </row>
    <row r="510" spans="1:1">
      <c r="A510" s="263"/>
    </row>
    <row r="511" spans="1:1">
      <c r="A511" s="263"/>
    </row>
    <row r="512" spans="1:1">
      <c r="A512" s="263"/>
    </row>
    <row r="513" spans="1:1">
      <c r="A513" s="263"/>
    </row>
    <row r="514" spans="1:1">
      <c r="A514" s="263"/>
    </row>
    <row r="515" spans="1:1">
      <c r="A515" s="263"/>
    </row>
    <row r="516" spans="1:1">
      <c r="A516" s="263"/>
    </row>
    <row r="517" spans="1:1">
      <c r="A517" s="263"/>
    </row>
    <row r="518" spans="1:1">
      <c r="A518" s="263"/>
    </row>
    <row r="519" spans="1:1">
      <c r="A519" s="263"/>
    </row>
    <row r="520" spans="1:1">
      <c r="A520" s="263"/>
    </row>
    <row r="521" spans="1:1">
      <c r="A521" s="263"/>
    </row>
    <row r="522" spans="1:1">
      <c r="A522" s="263"/>
    </row>
    <row r="523" spans="1:1">
      <c r="A523" s="263"/>
    </row>
    <row r="524" spans="1:1">
      <c r="A524" s="263"/>
    </row>
    <row r="525" spans="1:1">
      <c r="A525" s="263"/>
    </row>
    <row r="526" spans="1:1">
      <c r="A526" s="263"/>
    </row>
    <row r="527" spans="1:1">
      <c r="A527" s="263"/>
    </row>
    <row r="528" spans="1:1">
      <c r="A528" s="263"/>
    </row>
    <row r="529" spans="1:1">
      <c r="A529" s="263"/>
    </row>
    <row r="530" spans="1:1">
      <c r="A530" s="263"/>
    </row>
    <row r="531" spans="1:1">
      <c r="A531" s="263"/>
    </row>
    <row r="532" spans="1:1">
      <c r="A532" s="263"/>
    </row>
    <row r="533" spans="1:1">
      <c r="A533" s="263"/>
    </row>
    <row r="534" spans="1:1">
      <c r="A534" s="263"/>
    </row>
    <row r="535" spans="1:1">
      <c r="A535" s="263"/>
    </row>
    <row r="536" spans="1:1">
      <c r="A536" s="263"/>
    </row>
    <row r="537" spans="1:1">
      <c r="A537" s="263"/>
    </row>
    <row r="538" spans="1:1">
      <c r="A538" s="263"/>
    </row>
    <row r="539" spans="1:1">
      <c r="A539" s="263"/>
    </row>
    <row r="540" spans="1:1">
      <c r="A540" s="263"/>
    </row>
    <row r="541" spans="1:1">
      <c r="A541" s="263"/>
    </row>
    <row r="542" spans="1:1">
      <c r="A542" s="263"/>
    </row>
    <row r="543" spans="1:1">
      <c r="A543" s="263"/>
    </row>
    <row r="544" spans="1:1">
      <c r="A544" s="263"/>
    </row>
    <row r="545" spans="1:1">
      <c r="A545" s="263"/>
    </row>
    <row r="546" spans="1:1">
      <c r="A546" s="263"/>
    </row>
    <row r="547" spans="1:1">
      <c r="A547" s="263"/>
    </row>
    <row r="548" spans="1:1">
      <c r="A548" s="263"/>
    </row>
    <row r="549" spans="1:1">
      <c r="A549" s="263"/>
    </row>
    <row r="550" spans="1:1">
      <c r="A550" s="263"/>
    </row>
    <row r="551" spans="1:1">
      <c r="A551" s="263"/>
    </row>
    <row r="552" spans="1:1">
      <c r="A552" s="263"/>
    </row>
    <row r="553" spans="1:1">
      <c r="A553" s="263"/>
    </row>
    <row r="554" spans="1:1">
      <c r="A554" s="263"/>
    </row>
    <row r="555" spans="1:1">
      <c r="A555" s="263"/>
    </row>
    <row r="556" spans="1:1">
      <c r="A556" s="263"/>
    </row>
    <row r="557" spans="1:1">
      <c r="A557" s="263"/>
    </row>
    <row r="558" spans="1:1">
      <c r="A558" s="263"/>
    </row>
    <row r="559" spans="1:1">
      <c r="A559" s="263"/>
    </row>
    <row r="560" spans="1:1">
      <c r="A560" s="263"/>
    </row>
    <row r="561" spans="1:1">
      <c r="A561" s="263"/>
    </row>
    <row r="562" spans="1:1">
      <c r="A562" s="263"/>
    </row>
    <row r="563" spans="1:1">
      <c r="A563" s="263"/>
    </row>
    <row r="564" spans="1:1">
      <c r="A564" s="263"/>
    </row>
    <row r="565" spans="1:1">
      <c r="A565" s="263"/>
    </row>
    <row r="566" spans="1:1">
      <c r="A566" s="263"/>
    </row>
    <row r="567" spans="1:1">
      <c r="A567" s="263"/>
    </row>
    <row r="568" spans="1:1">
      <c r="A568" s="263"/>
    </row>
    <row r="569" spans="1:1">
      <c r="A569" s="263"/>
    </row>
    <row r="570" spans="1:1">
      <c r="A570" s="263"/>
    </row>
    <row r="571" spans="1:1">
      <c r="A571" s="263"/>
    </row>
    <row r="572" spans="1:1">
      <c r="A572" s="263"/>
    </row>
    <row r="573" spans="1:1">
      <c r="A573" s="263"/>
    </row>
    <row r="574" spans="1:1">
      <c r="A574" s="263"/>
    </row>
    <row r="575" spans="1:1">
      <c r="A575" s="263"/>
    </row>
    <row r="576" spans="1:1">
      <c r="A576" s="263"/>
    </row>
    <row r="577" spans="1:1">
      <c r="A577" s="263"/>
    </row>
    <row r="578" spans="1:1">
      <c r="A578" s="263"/>
    </row>
    <row r="579" spans="1:1">
      <c r="A579" s="263"/>
    </row>
    <row r="580" spans="1:1">
      <c r="A580" s="263"/>
    </row>
    <row r="581" spans="1:1">
      <c r="A581" s="263"/>
    </row>
    <row r="582" spans="1:1">
      <c r="A582" s="263"/>
    </row>
    <row r="583" spans="1:1">
      <c r="A583" s="263"/>
    </row>
    <row r="584" spans="1:1">
      <c r="A584" s="263"/>
    </row>
    <row r="585" spans="1:1">
      <c r="A585" s="263"/>
    </row>
    <row r="586" spans="1:1">
      <c r="A586" s="263"/>
    </row>
    <row r="587" spans="1:1">
      <c r="A587" s="263"/>
    </row>
    <row r="588" spans="1:1">
      <c r="A588" s="263"/>
    </row>
    <row r="589" spans="1:1">
      <c r="A589" s="263"/>
    </row>
    <row r="590" spans="1:1">
      <c r="A590" s="263"/>
    </row>
    <row r="591" spans="1:1">
      <c r="A591" s="263"/>
    </row>
    <row r="592" spans="1:1">
      <c r="A592" s="263"/>
    </row>
    <row r="593" spans="1:1">
      <c r="A593" s="263"/>
    </row>
    <row r="594" spans="1:1">
      <c r="A594" s="263"/>
    </row>
    <row r="595" spans="1:1">
      <c r="A595" s="263"/>
    </row>
    <row r="596" spans="1:1">
      <c r="A596" s="263"/>
    </row>
    <row r="597" spans="1:1">
      <c r="A597" s="263"/>
    </row>
    <row r="598" spans="1:1">
      <c r="A598" s="263"/>
    </row>
    <row r="599" spans="1:1">
      <c r="A599" s="263"/>
    </row>
    <row r="600" spans="1:1">
      <c r="A600" s="263"/>
    </row>
    <row r="601" spans="1:1">
      <c r="A601" s="263"/>
    </row>
    <row r="602" spans="1:1">
      <c r="A602" s="263"/>
    </row>
    <row r="603" spans="1:1">
      <c r="A603" s="263"/>
    </row>
    <row r="604" spans="1:1">
      <c r="A604" s="263"/>
    </row>
    <row r="605" spans="1:1">
      <c r="A605" s="263"/>
    </row>
    <row r="606" spans="1:1">
      <c r="A606" s="263"/>
    </row>
    <row r="607" spans="1:1">
      <c r="A607" s="263"/>
    </row>
    <row r="608" spans="1:1">
      <c r="A608" s="263"/>
    </row>
    <row r="609" spans="1:1">
      <c r="A609" s="263"/>
    </row>
    <row r="610" spans="1:1">
      <c r="A610" s="263"/>
    </row>
    <row r="611" spans="1:1">
      <c r="A611" s="263"/>
    </row>
    <row r="612" spans="1:1">
      <c r="A612" s="263"/>
    </row>
    <row r="613" spans="1:1">
      <c r="A613" s="263"/>
    </row>
    <row r="614" spans="1:1">
      <c r="A614" s="263"/>
    </row>
    <row r="615" spans="1:1">
      <c r="A615" s="263"/>
    </row>
    <row r="616" spans="1:1">
      <c r="A616" s="263"/>
    </row>
    <row r="617" spans="1:1">
      <c r="A617" s="263"/>
    </row>
    <row r="618" spans="1:1">
      <c r="A618" s="263"/>
    </row>
    <row r="619" spans="1:1">
      <c r="A619" s="263"/>
    </row>
    <row r="620" spans="1:1">
      <c r="A620" s="263"/>
    </row>
    <row r="621" spans="1:1">
      <c r="A621" s="263"/>
    </row>
    <row r="622" spans="1:1">
      <c r="A622" s="263"/>
    </row>
    <row r="623" spans="1:1">
      <c r="A623" s="263"/>
    </row>
    <row r="624" spans="1:1">
      <c r="A624" s="263"/>
    </row>
    <row r="625" spans="1:1">
      <c r="A625" s="263"/>
    </row>
    <row r="626" spans="1:1">
      <c r="A626" s="263"/>
    </row>
    <row r="627" spans="1:1">
      <c r="A627" s="263"/>
    </row>
    <row r="628" spans="1:1">
      <c r="A628" s="263"/>
    </row>
    <row r="629" spans="1:1">
      <c r="A629" s="263"/>
    </row>
    <row r="630" spans="1:1">
      <c r="A630" s="263"/>
    </row>
    <row r="631" spans="1:1">
      <c r="A631" s="263"/>
    </row>
    <row r="632" spans="1:1">
      <c r="A632" s="263"/>
    </row>
    <row r="633" spans="1:1">
      <c r="A633" s="263"/>
    </row>
    <row r="634" spans="1:1">
      <c r="A634" s="263"/>
    </row>
    <row r="635" spans="1:1">
      <c r="A635" s="263"/>
    </row>
    <row r="636" spans="1:1">
      <c r="A636" s="263"/>
    </row>
    <row r="637" spans="1:1">
      <c r="A637" s="263"/>
    </row>
    <row r="638" spans="1:1">
      <c r="A638" s="263"/>
    </row>
    <row r="639" spans="1:1">
      <c r="A639" s="263"/>
    </row>
    <row r="640" spans="1:1">
      <c r="A640" s="263"/>
    </row>
    <row r="641" spans="1:1">
      <c r="A641" s="263"/>
    </row>
    <row r="642" spans="1:1">
      <c r="A642" s="263"/>
    </row>
    <row r="643" spans="1:1">
      <c r="A643" s="263"/>
    </row>
    <row r="644" spans="1:1">
      <c r="A644" s="263"/>
    </row>
    <row r="645" spans="1:1">
      <c r="A645" s="263"/>
    </row>
    <row r="646" spans="1:1">
      <c r="A646" s="263"/>
    </row>
    <row r="647" spans="1:1">
      <c r="A647" s="263"/>
    </row>
    <row r="648" spans="1:1">
      <c r="A648" s="263"/>
    </row>
    <row r="649" spans="1:1">
      <c r="A649" s="263"/>
    </row>
    <row r="650" spans="1:1">
      <c r="A650" s="263"/>
    </row>
    <row r="651" spans="1:1">
      <c r="A651" s="263"/>
    </row>
    <row r="652" spans="1:1">
      <c r="A652" s="263"/>
    </row>
    <row r="653" spans="1:1">
      <c r="A653" s="263"/>
    </row>
    <row r="654" spans="1:1">
      <c r="A654" s="263"/>
    </row>
    <row r="655" spans="1:1">
      <c r="A655" s="263"/>
    </row>
    <row r="656" spans="1:1">
      <c r="A656" s="263"/>
    </row>
    <row r="657" spans="1:1">
      <c r="A657" s="263"/>
    </row>
    <row r="658" spans="1:1">
      <c r="A658" s="263"/>
    </row>
    <row r="659" spans="1:1">
      <c r="A659" s="263"/>
    </row>
    <row r="660" spans="1:1">
      <c r="A660" s="263"/>
    </row>
    <row r="661" spans="1:1">
      <c r="A661" s="263"/>
    </row>
    <row r="662" spans="1:1">
      <c r="A662" s="263"/>
    </row>
    <row r="663" spans="1:1">
      <c r="A663" s="263"/>
    </row>
    <row r="664" spans="1:1">
      <c r="A664" s="263"/>
    </row>
    <row r="665" spans="1:1">
      <c r="A665" s="263"/>
    </row>
    <row r="666" spans="1:1">
      <c r="A666" s="263"/>
    </row>
    <row r="667" spans="1:1">
      <c r="A667" s="263"/>
    </row>
    <row r="668" spans="1:1">
      <c r="A668" s="263"/>
    </row>
    <row r="669" spans="1:1">
      <c r="A669" s="263"/>
    </row>
    <row r="670" spans="1:1">
      <c r="A670" s="263"/>
    </row>
    <row r="671" spans="1:1">
      <c r="A671" s="263"/>
    </row>
    <row r="672" spans="1:1">
      <c r="A672" s="263"/>
    </row>
    <row r="673" spans="1:1">
      <c r="A673" s="263"/>
    </row>
    <row r="674" spans="1:1">
      <c r="A674" s="263"/>
    </row>
    <row r="675" spans="1:1">
      <c r="A675" s="263"/>
    </row>
    <row r="676" spans="1:1">
      <c r="A676" s="263"/>
    </row>
    <row r="677" spans="1:1">
      <c r="A677" s="263"/>
    </row>
    <row r="678" spans="1:1">
      <c r="A678" s="263"/>
    </row>
    <row r="679" spans="1:1">
      <c r="A679" s="263"/>
    </row>
    <row r="680" spans="1:1">
      <c r="A680" s="263"/>
    </row>
    <row r="681" spans="1:1">
      <c r="A681" s="263"/>
    </row>
    <row r="682" spans="1:1">
      <c r="A682" s="263"/>
    </row>
    <row r="683" spans="1:1">
      <c r="A683" s="263"/>
    </row>
    <row r="684" spans="1:1">
      <c r="A684" s="263"/>
    </row>
    <row r="685" spans="1:1">
      <c r="A685" s="263"/>
    </row>
    <row r="686" spans="1:1">
      <c r="A686" s="263"/>
    </row>
    <row r="687" spans="1:1">
      <c r="A687" s="263"/>
    </row>
    <row r="688" spans="1:1">
      <c r="A688" s="263"/>
    </row>
    <row r="689" spans="1:1">
      <c r="A689" s="263"/>
    </row>
    <row r="690" spans="1:1">
      <c r="A690" s="263"/>
    </row>
    <row r="691" spans="1:1">
      <c r="A691" s="263"/>
    </row>
    <row r="692" spans="1:1">
      <c r="A692" s="263"/>
    </row>
    <row r="693" spans="1:1">
      <c r="A693" s="263"/>
    </row>
    <row r="694" spans="1:1">
      <c r="A694" s="263"/>
    </row>
    <row r="695" spans="1:1">
      <c r="A695" s="263"/>
    </row>
    <row r="696" spans="1:1">
      <c r="A696" s="263"/>
    </row>
    <row r="697" spans="1:1">
      <c r="A697" s="263"/>
    </row>
    <row r="698" spans="1:1">
      <c r="A698" s="263"/>
    </row>
    <row r="699" spans="1:1">
      <c r="A699" s="263"/>
    </row>
    <row r="700" spans="1:1">
      <c r="A700" s="263"/>
    </row>
    <row r="701" spans="1:1">
      <c r="A701" s="263"/>
    </row>
    <row r="702" spans="1:1">
      <c r="A702" s="263"/>
    </row>
    <row r="703" spans="1:1">
      <c r="A703" s="263"/>
    </row>
    <row r="704" spans="1:1">
      <c r="A704" s="263"/>
    </row>
    <row r="705" spans="1:1">
      <c r="A705" s="263"/>
    </row>
    <row r="706" spans="1:1">
      <c r="A706" s="263"/>
    </row>
    <row r="707" spans="1:1">
      <c r="A707" s="263"/>
    </row>
    <row r="708" spans="1:1">
      <c r="A708" s="263"/>
    </row>
    <row r="709" spans="1:1">
      <c r="A709" s="263"/>
    </row>
    <row r="710" spans="1:1">
      <c r="A710" s="263"/>
    </row>
    <row r="711" spans="1:1">
      <c r="A711" s="263"/>
    </row>
    <row r="712" spans="1:1">
      <c r="A712" s="263"/>
    </row>
    <row r="713" spans="1:1">
      <c r="A713" s="263"/>
    </row>
    <row r="714" spans="1:1">
      <c r="A714" s="263"/>
    </row>
    <row r="715" spans="1:1">
      <c r="A715" s="263"/>
    </row>
    <row r="716" spans="1:1">
      <c r="A716" s="263"/>
    </row>
    <row r="717" spans="1:1">
      <c r="A717" s="263"/>
    </row>
    <row r="718" spans="1:1">
      <c r="A718" s="263"/>
    </row>
    <row r="719" spans="1:1">
      <c r="A719" s="263"/>
    </row>
    <row r="720" spans="1:1">
      <c r="A720" s="263"/>
    </row>
    <row r="721" spans="1:1">
      <c r="A721" s="263"/>
    </row>
    <row r="722" spans="1:1">
      <c r="A722" s="263"/>
    </row>
    <row r="723" spans="1:1">
      <c r="A723" s="263"/>
    </row>
    <row r="724" spans="1:1">
      <c r="A724" s="263"/>
    </row>
    <row r="725" spans="1:1">
      <c r="A725" s="263"/>
    </row>
    <row r="726" spans="1:1">
      <c r="A726" s="263"/>
    </row>
    <row r="727" spans="1:1">
      <c r="A727" s="263"/>
    </row>
    <row r="728" spans="1:1">
      <c r="A728" s="263"/>
    </row>
    <row r="729" spans="1:1">
      <c r="A729" s="263"/>
    </row>
    <row r="730" spans="1:1">
      <c r="A730" s="263"/>
    </row>
    <row r="731" spans="1:1">
      <c r="A731" s="263"/>
    </row>
    <row r="732" spans="1:1">
      <c r="A732" s="263"/>
    </row>
    <row r="733" spans="1:1">
      <c r="A733" s="263"/>
    </row>
    <row r="734" spans="1:1">
      <c r="A734" s="263"/>
    </row>
    <row r="735" spans="1:1">
      <c r="A735" s="263"/>
    </row>
    <row r="736" spans="1:1">
      <c r="A736" s="263"/>
    </row>
    <row r="737" spans="1:1">
      <c r="A737" s="263"/>
    </row>
    <row r="738" spans="1:1">
      <c r="A738" s="263"/>
    </row>
    <row r="739" spans="1:1">
      <c r="A739" s="263"/>
    </row>
    <row r="740" spans="1:1">
      <c r="A740" s="263"/>
    </row>
    <row r="741" spans="1:1">
      <c r="A741" s="263"/>
    </row>
    <row r="742" spans="1:1">
      <c r="A742" s="263"/>
    </row>
    <row r="743" spans="1:1">
      <c r="A743" s="263"/>
    </row>
    <row r="744" spans="1:1">
      <c r="A744" s="263"/>
    </row>
    <row r="745" spans="1:1">
      <c r="A745" s="263"/>
    </row>
    <row r="746" spans="1:1">
      <c r="A746" s="263"/>
    </row>
    <row r="747" spans="1:1">
      <c r="A747" s="263"/>
    </row>
    <row r="748" spans="1:1">
      <c r="A748" s="263"/>
    </row>
    <row r="749" spans="1:1">
      <c r="A749" s="263"/>
    </row>
    <row r="750" spans="1:1">
      <c r="A750" s="263"/>
    </row>
    <row r="751" spans="1:1">
      <c r="A751" s="263"/>
    </row>
    <row r="752" spans="1:1">
      <c r="A752" s="263"/>
    </row>
    <row r="753" spans="1:1">
      <c r="A753" s="263"/>
    </row>
    <row r="754" spans="1:1">
      <c r="A754" s="263"/>
    </row>
    <row r="755" spans="1:1">
      <c r="A755" s="263"/>
    </row>
    <row r="756" spans="1:1">
      <c r="A756" s="263"/>
    </row>
    <row r="757" spans="1:1">
      <c r="A757" s="263"/>
    </row>
    <row r="758" spans="1:1">
      <c r="A758" s="263"/>
    </row>
    <row r="759" spans="1:1">
      <c r="A759" s="263"/>
    </row>
    <row r="760" spans="1:1">
      <c r="A760" s="263"/>
    </row>
    <row r="761" spans="1:1">
      <c r="A761" s="263"/>
    </row>
    <row r="762" spans="1:1">
      <c r="A762" s="263"/>
    </row>
    <row r="763" spans="1:1">
      <c r="A763" s="263"/>
    </row>
    <row r="764" spans="1:1">
      <c r="A764" s="263"/>
    </row>
    <row r="765" spans="1:1">
      <c r="A765" s="263"/>
    </row>
    <row r="766" spans="1:1">
      <c r="A766" s="263"/>
    </row>
    <row r="767" spans="1:1">
      <c r="A767" s="263"/>
    </row>
    <row r="768" spans="1:1">
      <c r="A768" s="263"/>
    </row>
    <row r="769" spans="1:1">
      <c r="A769" s="263"/>
    </row>
    <row r="770" spans="1:1">
      <c r="A770" s="263"/>
    </row>
    <row r="771" spans="1:1">
      <c r="A771" s="263"/>
    </row>
    <row r="772" spans="1:1">
      <c r="A772" s="263"/>
    </row>
    <row r="773" spans="1:1">
      <c r="A773" s="263"/>
    </row>
    <row r="774" spans="1:1">
      <c r="A774" s="263"/>
    </row>
    <row r="775" spans="1:1">
      <c r="A775" s="263"/>
    </row>
    <row r="776" spans="1:1">
      <c r="A776" s="263"/>
    </row>
    <row r="777" spans="1:1">
      <c r="A777" s="263"/>
    </row>
    <row r="778" spans="1:1">
      <c r="A778" s="263"/>
    </row>
    <row r="779" spans="1:1">
      <c r="A779" s="263"/>
    </row>
    <row r="780" spans="1:1">
      <c r="A780" s="263"/>
    </row>
    <row r="781" spans="1:1">
      <c r="A781" s="263"/>
    </row>
    <row r="782" spans="1:1">
      <c r="A782" s="263"/>
    </row>
    <row r="783" spans="1:1">
      <c r="A783" s="263"/>
    </row>
    <row r="784" spans="1:1">
      <c r="A784" s="263"/>
    </row>
    <row r="785" spans="1:1">
      <c r="A785" s="263"/>
    </row>
    <row r="786" spans="1:1">
      <c r="A786" s="263"/>
    </row>
    <row r="787" spans="1:1">
      <c r="A787" s="263"/>
    </row>
    <row r="788" spans="1:1">
      <c r="A788" s="263"/>
    </row>
    <row r="789" spans="1:1">
      <c r="A789" s="263"/>
    </row>
    <row r="790" spans="1:1">
      <c r="A790" s="263"/>
    </row>
    <row r="791" spans="1:1">
      <c r="A791" s="263"/>
    </row>
    <row r="792" spans="1:1">
      <c r="A792" s="263"/>
    </row>
    <row r="793" spans="1:1">
      <c r="A793" s="263"/>
    </row>
    <row r="794" spans="1:1">
      <c r="A794" s="263"/>
    </row>
    <row r="795" spans="1:1">
      <c r="A795" s="263"/>
    </row>
    <row r="796" spans="1:1">
      <c r="A796" s="263"/>
    </row>
    <row r="797" spans="1:1">
      <c r="A797" s="263"/>
    </row>
    <row r="798" spans="1:1">
      <c r="A798" s="263"/>
    </row>
    <row r="799" spans="1:1">
      <c r="A799" s="263"/>
    </row>
    <row r="800" spans="1:1">
      <c r="A800" s="263"/>
    </row>
    <row r="801" spans="1:1">
      <c r="A801" s="263"/>
    </row>
    <row r="802" spans="1:1">
      <c r="A802" s="263"/>
    </row>
    <row r="803" spans="1:1">
      <c r="A803" s="263"/>
    </row>
    <row r="804" spans="1:1">
      <c r="A804" s="263"/>
    </row>
    <row r="805" spans="1:1">
      <c r="A805" s="263"/>
    </row>
    <row r="806" spans="1:1">
      <c r="A806" s="263"/>
    </row>
    <row r="807" spans="1:1">
      <c r="A807" s="263"/>
    </row>
    <row r="808" spans="1:1">
      <c r="A808" s="263"/>
    </row>
    <row r="809" spans="1:1">
      <c r="A809" s="263"/>
    </row>
    <row r="810" spans="1:1">
      <c r="A810" s="263"/>
    </row>
    <row r="811" spans="1:1">
      <c r="A811" s="263"/>
    </row>
    <row r="812" spans="1:1">
      <c r="A812" s="263"/>
    </row>
    <row r="813" spans="1:1">
      <c r="A813" s="263"/>
    </row>
    <row r="814" spans="1:1">
      <c r="A814" s="263"/>
    </row>
    <row r="815" spans="1:1">
      <c r="A815" s="263"/>
    </row>
    <row r="816" spans="1:1">
      <c r="A816" s="263"/>
    </row>
    <row r="817" spans="1:1">
      <c r="A817" s="263"/>
    </row>
    <row r="818" spans="1:1">
      <c r="A818" s="263"/>
    </row>
    <row r="819" spans="1:1">
      <c r="A819" s="263"/>
    </row>
    <row r="820" spans="1:1">
      <c r="A820" s="263"/>
    </row>
    <row r="821" spans="1:1">
      <c r="A821" s="263"/>
    </row>
    <row r="822" spans="1:1">
      <c r="A822" s="263"/>
    </row>
    <row r="823" spans="1:1">
      <c r="A823" s="263"/>
    </row>
    <row r="824" spans="1:1">
      <c r="A824" s="263"/>
    </row>
    <row r="825" spans="1:1">
      <c r="A825" s="263"/>
    </row>
    <row r="826" spans="1:1">
      <c r="A826" s="263"/>
    </row>
    <row r="827" spans="1:1">
      <c r="A827" s="263"/>
    </row>
    <row r="828" spans="1:1">
      <c r="A828" s="263"/>
    </row>
    <row r="829" spans="1:1">
      <c r="A829" s="263"/>
    </row>
    <row r="830" spans="1:1">
      <c r="A830" s="263"/>
    </row>
    <row r="831" spans="1:1">
      <c r="A831" s="263"/>
    </row>
    <row r="832" spans="1:1">
      <c r="A832" s="263"/>
    </row>
    <row r="833" spans="1:1">
      <c r="A833" s="263"/>
    </row>
    <row r="834" spans="1:1">
      <c r="A834" s="263"/>
    </row>
    <row r="835" spans="1:1">
      <c r="A835" s="263"/>
    </row>
    <row r="836" spans="1:1">
      <c r="A836" s="263"/>
    </row>
    <row r="837" spans="1:1">
      <c r="A837" s="263"/>
    </row>
    <row r="838" spans="1:1">
      <c r="A838" s="263"/>
    </row>
    <row r="839" spans="1:1">
      <c r="A839" s="263"/>
    </row>
    <row r="840" spans="1:1">
      <c r="A840" s="263"/>
    </row>
    <row r="841" spans="1:1">
      <c r="A841" s="263"/>
    </row>
    <row r="842" spans="1:1">
      <c r="A842" s="263"/>
    </row>
    <row r="843" spans="1:1">
      <c r="A843" s="263"/>
    </row>
    <row r="844" spans="1:1">
      <c r="A844" s="263"/>
    </row>
    <row r="845" spans="1:1">
      <c r="A845" s="263"/>
    </row>
    <row r="846" spans="1:1">
      <c r="A846" s="263"/>
    </row>
    <row r="847" spans="1:1">
      <c r="A847" s="263"/>
    </row>
    <row r="848" spans="1:1">
      <c r="A848" s="263"/>
    </row>
    <row r="849" spans="1:1">
      <c r="A849" s="263"/>
    </row>
    <row r="850" spans="1:1">
      <c r="A850" s="263"/>
    </row>
    <row r="851" spans="1:1">
      <c r="A851" s="263"/>
    </row>
    <row r="852" spans="1:1">
      <c r="A852" s="263"/>
    </row>
    <row r="853" spans="1:1">
      <c r="A853" s="263"/>
    </row>
    <row r="854" spans="1:1">
      <c r="A854" s="263"/>
    </row>
    <row r="855" spans="1:1">
      <c r="A855" s="263"/>
    </row>
    <row r="856" spans="1:1">
      <c r="A856" s="263"/>
    </row>
    <row r="857" spans="1:1">
      <c r="A857" s="263"/>
    </row>
    <row r="858" spans="1:1">
      <c r="A858" s="263"/>
    </row>
    <row r="859" spans="1:1">
      <c r="A859" s="263"/>
    </row>
    <row r="860" spans="1:1">
      <c r="A860" s="263"/>
    </row>
    <row r="861" spans="1:1">
      <c r="A861" s="263"/>
    </row>
    <row r="862" spans="1:1">
      <c r="A862" s="263"/>
    </row>
    <row r="863" spans="1:1">
      <c r="A863" s="263"/>
    </row>
    <row r="864" spans="1:1">
      <c r="A864" s="263"/>
    </row>
    <row r="865" spans="1:1">
      <c r="A865" s="263"/>
    </row>
    <row r="866" spans="1:1">
      <c r="A866" s="263"/>
    </row>
    <row r="867" spans="1:1">
      <c r="A867" s="263"/>
    </row>
    <row r="868" spans="1:1">
      <c r="A868" s="263"/>
    </row>
    <row r="869" spans="1:1">
      <c r="A869" s="263"/>
    </row>
    <row r="870" spans="1:1">
      <c r="A870" s="263"/>
    </row>
    <row r="871" spans="1:1">
      <c r="A871" s="263"/>
    </row>
    <row r="872" spans="1:1">
      <c r="A872" s="263"/>
    </row>
    <row r="873" spans="1:1">
      <c r="A873" s="263"/>
    </row>
    <row r="874" spans="1:1">
      <c r="A874" s="263"/>
    </row>
    <row r="875" spans="1:1">
      <c r="A875" s="263"/>
    </row>
    <row r="876" spans="1:1">
      <c r="A876" s="263"/>
    </row>
    <row r="877" spans="1:1">
      <c r="A877" s="263"/>
    </row>
    <row r="878" spans="1:1">
      <c r="A878" s="263"/>
    </row>
    <row r="879" spans="1:1">
      <c r="A879" s="263"/>
    </row>
    <row r="880" spans="1:1">
      <c r="A880" s="263"/>
    </row>
    <row r="881" spans="1:1">
      <c r="A881" s="263"/>
    </row>
    <row r="882" spans="1:1">
      <c r="A882" s="263"/>
    </row>
    <row r="883" spans="1:1">
      <c r="A883" s="263"/>
    </row>
    <row r="884" spans="1:1">
      <c r="A884" s="263"/>
    </row>
    <row r="885" spans="1:1">
      <c r="A885" s="263"/>
    </row>
    <row r="886" spans="1:1">
      <c r="A886" s="263"/>
    </row>
    <row r="887" spans="1:1">
      <c r="A887" s="263"/>
    </row>
    <row r="888" spans="1:1">
      <c r="A888" s="263"/>
    </row>
    <row r="889" spans="1:1">
      <c r="A889" s="263"/>
    </row>
    <row r="890" spans="1:1">
      <c r="A890" s="263"/>
    </row>
    <row r="891" spans="1:1">
      <c r="A891" s="263"/>
    </row>
    <row r="892" spans="1:1">
      <c r="A892" s="263"/>
    </row>
    <row r="893" spans="1:1">
      <c r="A893" s="263"/>
    </row>
    <row r="894" spans="1:1">
      <c r="A894" s="263"/>
    </row>
    <row r="895" spans="1:1">
      <c r="A895" s="263"/>
    </row>
    <row r="896" spans="1:1">
      <c r="A896" s="263"/>
    </row>
    <row r="897" spans="1:1">
      <c r="A897" s="263"/>
    </row>
    <row r="898" spans="1:1">
      <c r="A898" s="263"/>
    </row>
    <row r="899" spans="1:1">
      <c r="A899" s="263"/>
    </row>
    <row r="900" spans="1:1">
      <c r="A900" s="263"/>
    </row>
    <row r="901" spans="1:1">
      <c r="A901" s="263"/>
    </row>
    <row r="902" spans="1:1">
      <c r="A902" s="263"/>
    </row>
    <row r="903" spans="1:1">
      <c r="A903" s="263"/>
    </row>
    <row r="904" spans="1:1">
      <c r="A904" s="263"/>
    </row>
    <row r="905" spans="1:1">
      <c r="A905" s="263"/>
    </row>
    <row r="906" spans="1:1">
      <c r="A906" s="263"/>
    </row>
    <row r="907" spans="1:1">
      <c r="A907" s="263"/>
    </row>
    <row r="908" spans="1:1">
      <c r="A908" s="263"/>
    </row>
    <row r="909" spans="1:1">
      <c r="A909" s="263"/>
    </row>
    <row r="910" spans="1:1">
      <c r="A910" s="263"/>
    </row>
    <row r="911" spans="1:1">
      <c r="A911" s="263"/>
    </row>
    <row r="912" spans="1:1">
      <c r="A912" s="263"/>
    </row>
    <row r="913" spans="1:1">
      <c r="A913" s="263"/>
    </row>
    <row r="914" spans="1:1">
      <c r="A914" s="263"/>
    </row>
    <row r="915" spans="1:1">
      <c r="A915" s="263"/>
    </row>
    <row r="916" spans="1:1">
      <c r="A916" s="263"/>
    </row>
    <row r="917" spans="1:1">
      <c r="A917" s="263"/>
    </row>
    <row r="918" spans="1:1">
      <c r="A918" s="263"/>
    </row>
    <row r="919" spans="1:1">
      <c r="A919" s="263"/>
    </row>
    <row r="920" spans="1:1">
      <c r="A920" s="263"/>
    </row>
    <row r="921" spans="1:1">
      <c r="A921" s="263"/>
    </row>
    <row r="922" spans="1:1">
      <c r="A922" s="263"/>
    </row>
    <row r="923" spans="1:1">
      <c r="A923" s="263"/>
    </row>
    <row r="924" spans="1:1">
      <c r="A924" s="263"/>
    </row>
    <row r="925" spans="1:1">
      <c r="A925" s="263"/>
    </row>
    <row r="926" spans="1:1">
      <c r="A926" s="263"/>
    </row>
    <row r="927" spans="1:1">
      <c r="A927" s="263"/>
    </row>
    <row r="928" spans="1:1">
      <c r="A928" s="263"/>
    </row>
    <row r="929" spans="1:1">
      <c r="A929" s="263"/>
    </row>
    <row r="930" spans="1:1">
      <c r="A930" s="263"/>
    </row>
    <row r="931" spans="1:1">
      <c r="A931" s="263"/>
    </row>
    <row r="932" spans="1:1">
      <c r="A932" s="263"/>
    </row>
    <row r="933" spans="1:1">
      <c r="A933" s="263"/>
    </row>
    <row r="934" spans="1:1">
      <c r="A934" s="263"/>
    </row>
    <row r="935" spans="1:1">
      <c r="A935" s="263"/>
    </row>
    <row r="936" spans="1:1">
      <c r="A936" s="263"/>
    </row>
    <row r="937" spans="1:1">
      <c r="A937" s="263"/>
    </row>
    <row r="938" spans="1:1">
      <c r="A938" s="263"/>
    </row>
    <row r="939" spans="1:1">
      <c r="A939" s="263"/>
    </row>
    <row r="940" spans="1:1">
      <c r="A940" s="263"/>
    </row>
    <row r="941" spans="1:1">
      <c r="A941" s="263"/>
    </row>
    <row r="942" spans="1:1">
      <c r="A942" s="263"/>
    </row>
    <row r="943" spans="1:1">
      <c r="A943" s="263"/>
    </row>
    <row r="944" spans="1:1">
      <c r="A944" s="263"/>
    </row>
    <row r="945" spans="1:1">
      <c r="A945" s="263"/>
    </row>
    <row r="946" spans="1:1">
      <c r="A946" s="263"/>
    </row>
    <row r="947" spans="1:1">
      <c r="A947" s="263"/>
    </row>
    <row r="948" spans="1:1">
      <c r="A948" s="263"/>
    </row>
    <row r="949" spans="1:1">
      <c r="A949" s="263"/>
    </row>
    <row r="950" spans="1:1">
      <c r="A950" s="263"/>
    </row>
    <row r="951" spans="1:1">
      <c r="A951" s="263"/>
    </row>
    <row r="952" spans="1:1">
      <c r="A952" s="263"/>
    </row>
    <row r="953" spans="1:1">
      <c r="A953" s="263"/>
    </row>
    <row r="954" spans="1:1">
      <c r="A954" s="263"/>
    </row>
    <row r="955" spans="1:1">
      <c r="A955" s="263"/>
    </row>
    <row r="956" spans="1:1">
      <c r="A956" s="263"/>
    </row>
    <row r="957" spans="1:1">
      <c r="A957" s="263"/>
    </row>
    <row r="958" spans="1:1">
      <c r="A958" s="263"/>
    </row>
    <row r="959" spans="1:1">
      <c r="A959" s="263"/>
    </row>
    <row r="960" spans="1:1">
      <c r="A960" s="263"/>
    </row>
    <row r="961" spans="1:1">
      <c r="A961" s="263"/>
    </row>
    <row r="962" spans="1:1">
      <c r="A962" s="263"/>
    </row>
    <row r="963" spans="1:1">
      <c r="A963" s="263"/>
    </row>
    <row r="964" spans="1:1">
      <c r="A964" s="263"/>
    </row>
    <row r="965" spans="1:1">
      <c r="A965" s="263"/>
    </row>
    <row r="966" spans="1:1">
      <c r="A966" s="263"/>
    </row>
    <row r="967" spans="1:1">
      <c r="A967" s="263"/>
    </row>
    <row r="968" spans="1:1">
      <c r="A968" s="263"/>
    </row>
    <row r="969" spans="1:1">
      <c r="A969" s="263"/>
    </row>
    <row r="970" spans="1:1">
      <c r="A970" s="263"/>
    </row>
    <row r="971" spans="1:1">
      <c r="A971" s="263"/>
    </row>
    <row r="972" spans="1:1">
      <c r="A972" s="263"/>
    </row>
    <row r="973" spans="1:1">
      <c r="A973" s="263"/>
    </row>
    <row r="974" spans="1:1">
      <c r="A974" s="263"/>
    </row>
    <row r="975" spans="1:1">
      <c r="A975" s="263"/>
    </row>
    <row r="976" spans="1:1">
      <c r="A976" s="263"/>
    </row>
    <row r="977" spans="1:1">
      <c r="A977" s="263"/>
    </row>
    <row r="978" spans="1:1">
      <c r="A978" s="263"/>
    </row>
    <row r="979" spans="1:1">
      <c r="A979" s="263"/>
    </row>
    <row r="980" spans="1:1">
      <c r="A980" s="263"/>
    </row>
    <row r="981" spans="1:1">
      <c r="A981" s="263"/>
    </row>
    <row r="982" spans="1:1">
      <c r="A982" s="263"/>
    </row>
    <row r="983" spans="1:1">
      <c r="A983" s="263"/>
    </row>
    <row r="984" spans="1:1">
      <c r="A984" s="263"/>
    </row>
    <row r="985" spans="1:1">
      <c r="A985" s="263"/>
    </row>
    <row r="986" spans="1:1">
      <c r="A986" s="263"/>
    </row>
    <row r="987" spans="1:1">
      <c r="A987" s="263"/>
    </row>
    <row r="988" spans="1:1">
      <c r="A988" s="263"/>
    </row>
    <row r="989" spans="1:1">
      <c r="A989" s="263"/>
    </row>
    <row r="990" spans="1:1">
      <c r="A990" s="263"/>
    </row>
    <row r="991" spans="1:1">
      <c r="A991" s="263"/>
    </row>
    <row r="992" spans="1:1">
      <c r="A992" s="263"/>
    </row>
    <row r="993" spans="1:1">
      <c r="A993" s="263"/>
    </row>
    <row r="994" spans="1:1">
      <c r="A994" s="263"/>
    </row>
    <row r="995" spans="1:1">
      <c r="A995" s="263"/>
    </row>
    <row r="996" spans="1:1">
      <c r="A996" s="263"/>
    </row>
    <row r="997" spans="1:1">
      <c r="A997" s="263"/>
    </row>
    <row r="998" spans="1:1">
      <c r="A998" s="263"/>
    </row>
    <row r="999" spans="1:1">
      <c r="A999" s="263"/>
    </row>
    <row r="1000" spans="1:1">
      <c r="A1000" s="263"/>
    </row>
    <row r="1001" spans="1:1">
      <c r="A1001" s="263"/>
    </row>
    <row r="1002" spans="1:1">
      <c r="A1002" s="263"/>
    </row>
    <row r="1003" spans="1:1">
      <c r="A1003" s="263"/>
    </row>
    <row r="1004" spans="1:1">
      <c r="A1004" s="263"/>
    </row>
    <row r="1005" spans="1:1">
      <c r="A1005" s="263"/>
    </row>
    <row r="1006" spans="1:1">
      <c r="A1006" s="263"/>
    </row>
    <row r="1007" spans="1:1">
      <c r="A1007" s="263"/>
    </row>
    <row r="1008" spans="1:1">
      <c r="A1008" s="263"/>
    </row>
    <row r="1009" spans="1:1">
      <c r="A1009" s="263"/>
    </row>
    <row r="1010" spans="1:1">
      <c r="A1010" s="263"/>
    </row>
    <row r="1011" spans="1:1">
      <c r="A1011" s="263"/>
    </row>
    <row r="1012" spans="1:1">
      <c r="A1012" s="263"/>
    </row>
    <row r="1013" spans="1:1">
      <c r="A1013" s="263"/>
    </row>
    <row r="1014" spans="1:1">
      <c r="A1014" s="263"/>
    </row>
    <row r="1015" spans="1:1">
      <c r="A1015" s="263"/>
    </row>
    <row r="1016" spans="1:1">
      <c r="A1016" s="263"/>
    </row>
    <row r="1017" spans="1:1">
      <c r="A1017" s="263"/>
    </row>
    <row r="1018" spans="1:1">
      <c r="A1018" s="263"/>
    </row>
    <row r="1019" spans="1:1">
      <c r="A1019" s="263"/>
    </row>
    <row r="1020" spans="1:1">
      <c r="A1020" s="263"/>
    </row>
    <row r="1021" spans="1:1">
      <c r="A1021" s="263"/>
    </row>
    <row r="1022" spans="1:1">
      <c r="A1022" s="263"/>
    </row>
    <row r="1023" spans="1:1">
      <c r="A1023" s="263"/>
    </row>
    <row r="1024" spans="1:1">
      <c r="A1024" s="263"/>
    </row>
    <row r="1025" spans="1:1">
      <c r="A1025" s="263"/>
    </row>
    <row r="1026" spans="1:1">
      <c r="A1026" s="263"/>
    </row>
    <row r="1027" spans="1:1">
      <c r="A1027" s="263"/>
    </row>
    <row r="1028" spans="1:1">
      <c r="A1028" s="263"/>
    </row>
    <row r="1029" spans="1:1">
      <c r="A1029" s="263"/>
    </row>
    <row r="1030" spans="1:1">
      <c r="A1030" s="263"/>
    </row>
    <row r="1031" spans="1:1">
      <c r="A1031" s="263"/>
    </row>
    <row r="1032" spans="1:1">
      <c r="A1032" s="263"/>
    </row>
    <row r="1033" spans="1:1">
      <c r="A1033" s="263"/>
    </row>
    <row r="1034" spans="1:1">
      <c r="A1034" s="263"/>
    </row>
    <row r="1035" spans="1:1">
      <c r="A1035" s="263"/>
    </row>
    <row r="1036" spans="1:1">
      <c r="A1036" s="263"/>
    </row>
    <row r="1037" spans="1:1">
      <c r="A1037" s="263"/>
    </row>
    <row r="1038" spans="1:1">
      <c r="A1038" s="263"/>
    </row>
    <row r="1039" spans="1:1">
      <c r="A1039" s="263"/>
    </row>
    <row r="1040" spans="1:1">
      <c r="A1040" s="263"/>
    </row>
    <row r="1041" spans="1:1">
      <c r="A1041" s="263"/>
    </row>
    <row r="1042" spans="1:1">
      <c r="A1042" s="263"/>
    </row>
    <row r="1043" spans="1:1">
      <c r="A1043" s="263"/>
    </row>
    <row r="1044" spans="1:1">
      <c r="A1044" s="263"/>
    </row>
    <row r="1045" spans="1:1">
      <c r="A1045" s="263"/>
    </row>
    <row r="1046" spans="1:1">
      <c r="A1046" s="263"/>
    </row>
    <row r="1047" spans="1:1">
      <c r="A1047" s="263"/>
    </row>
    <row r="1048" spans="1:1">
      <c r="A1048" s="263"/>
    </row>
    <row r="1049" spans="1:1">
      <c r="A1049" s="263"/>
    </row>
    <row r="1050" spans="1:1">
      <c r="A1050" s="263"/>
    </row>
    <row r="1051" spans="1:1">
      <c r="A1051" s="263"/>
    </row>
    <row r="1052" spans="1:1">
      <c r="A1052" s="263"/>
    </row>
    <row r="1053" spans="1:1">
      <c r="A1053" s="263"/>
    </row>
    <row r="1054" spans="1:1">
      <c r="A1054" s="263"/>
    </row>
    <row r="1055" spans="1:1">
      <c r="A1055" s="263"/>
    </row>
    <row r="1056" spans="1:1">
      <c r="A1056" s="263"/>
    </row>
    <row r="1057" spans="1:1">
      <c r="A1057" s="263"/>
    </row>
    <row r="1058" spans="1:1">
      <c r="A1058" s="263"/>
    </row>
    <row r="1059" spans="1:1">
      <c r="A1059" s="263"/>
    </row>
    <row r="1060" spans="1:1">
      <c r="A1060" s="263"/>
    </row>
    <row r="1061" spans="1:1">
      <c r="A1061" s="263"/>
    </row>
    <row r="1062" spans="1:1">
      <c r="A1062" s="263"/>
    </row>
    <row r="1063" spans="1:1">
      <c r="A1063" s="263"/>
    </row>
    <row r="1064" spans="1:1">
      <c r="A1064" s="263"/>
    </row>
    <row r="1065" spans="1:1">
      <c r="A1065" s="263"/>
    </row>
    <row r="1066" spans="1:1">
      <c r="A1066" s="263"/>
    </row>
    <row r="1067" spans="1:1">
      <c r="A1067" s="263"/>
    </row>
    <row r="1068" spans="1:1">
      <c r="A1068" s="263"/>
    </row>
    <row r="1069" spans="1:1">
      <c r="A1069" s="263"/>
    </row>
    <row r="1070" spans="1:1">
      <c r="A1070" s="263"/>
    </row>
    <row r="1071" spans="1:1">
      <c r="A1071" s="263"/>
    </row>
    <row r="1072" spans="1:1">
      <c r="A1072" s="263"/>
    </row>
    <row r="1073" spans="1:1">
      <c r="A1073" s="263"/>
    </row>
    <row r="1074" spans="1:1">
      <c r="A1074" s="263"/>
    </row>
    <row r="1075" spans="1:1">
      <c r="A1075" s="263"/>
    </row>
    <row r="1076" spans="1:1">
      <c r="A1076" s="263"/>
    </row>
    <row r="1077" spans="1:1">
      <c r="A1077" s="263"/>
    </row>
    <row r="1078" spans="1:1">
      <c r="A1078" s="263"/>
    </row>
    <row r="1079" spans="1:1">
      <c r="A1079" s="263"/>
    </row>
    <row r="1080" spans="1:1">
      <c r="A1080" s="263"/>
    </row>
    <row r="1081" spans="1:1">
      <c r="A1081" s="263"/>
    </row>
    <row r="1082" spans="1:1">
      <c r="A1082" s="263"/>
    </row>
    <row r="1083" spans="1:1">
      <c r="A1083" s="263"/>
    </row>
    <row r="1084" spans="1:1">
      <c r="A1084" s="263"/>
    </row>
    <row r="1085" spans="1:1">
      <c r="A1085" s="263"/>
    </row>
    <row r="1086" spans="1:1">
      <c r="A1086" s="263"/>
    </row>
    <row r="1087" spans="1:1">
      <c r="A1087" s="263"/>
    </row>
    <row r="1088" spans="1:1">
      <c r="A1088" s="263"/>
    </row>
    <row r="1089" spans="1:1">
      <c r="A1089" s="263"/>
    </row>
    <row r="1090" spans="1:1">
      <c r="A1090" s="263"/>
    </row>
    <row r="1091" spans="1:1">
      <c r="A1091" s="263"/>
    </row>
    <row r="1092" spans="1:1">
      <c r="A1092" s="263"/>
    </row>
    <row r="1093" spans="1:1">
      <c r="A1093" s="263"/>
    </row>
    <row r="1094" spans="1:1">
      <c r="A1094" s="263"/>
    </row>
    <row r="1095" spans="1:1">
      <c r="A1095" s="263"/>
    </row>
    <row r="1096" spans="1:1">
      <c r="A1096" s="263"/>
    </row>
    <row r="1097" spans="1:1">
      <c r="A1097" s="263"/>
    </row>
    <row r="1098" spans="1:1">
      <c r="A1098" s="263"/>
    </row>
    <row r="1099" spans="1:1">
      <c r="A1099" s="263"/>
    </row>
    <row r="1100" spans="1:1">
      <c r="A1100" s="263"/>
    </row>
    <row r="1101" spans="1:1">
      <c r="A1101" s="263"/>
    </row>
    <row r="1102" spans="1:1">
      <c r="A1102" s="263"/>
    </row>
    <row r="1103" spans="1:1">
      <c r="A1103" s="263"/>
    </row>
    <row r="1104" spans="1:1">
      <c r="A1104" s="263"/>
    </row>
    <row r="1105" spans="1:1">
      <c r="A1105" s="263"/>
    </row>
    <row r="1106" spans="1:1">
      <c r="A1106" s="263"/>
    </row>
    <row r="1107" spans="1:1">
      <c r="A1107" s="263"/>
    </row>
    <row r="1108" spans="1:1">
      <c r="A1108" s="263"/>
    </row>
    <row r="1109" spans="1:1">
      <c r="A1109" s="263"/>
    </row>
    <row r="1110" spans="1:1">
      <c r="A1110" s="263"/>
    </row>
    <row r="1111" spans="1:1">
      <c r="A1111" s="263"/>
    </row>
    <row r="1112" spans="1:1">
      <c r="A1112" s="263"/>
    </row>
    <row r="1113" spans="1:1">
      <c r="A1113" s="263"/>
    </row>
    <row r="1114" spans="1:1">
      <c r="A1114" s="263"/>
    </row>
    <row r="1115" spans="1:1">
      <c r="A1115" s="263"/>
    </row>
    <row r="1116" spans="1:1">
      <c r="A1116" s="263"/>
    </row>
    <row r="1117" spans="1:1">
      <c r="A1117" s="263"/>
    </row>
    <row r="1118" spans="1:1">
      <c r="A1118" s="263"/>
    </row>
    <row r="1119" spans="1:1">
      <c r="A1119" s="263"/>
    </row>
    <row r="1120" spans="1:1">
      <c r="A1120" s="263"/>
    </row>
    <row r="1121" spans="1:1">
      <c r="A1121" s="263"/>
    </row>
    <row r="1122" spans="1:1">
      <c r="A1122" s="263"/>
    </row>
    <row r="1123" spans="1:1">
      <c r="A1123" s="263"/>
    </row>
    <row r="1124" spans="1:1">
      <c r="A1124" s="263"/>
    </row>
    <row r="1125" spans="1:1">
      <c r="A1125" s="263"/>
    </row>
    <row r="1126" spans="1:1">
      <c r="A1126" s="263"/>
    </row>
    <row r="1127" spans="1:1">
      <c r="A1127" s="263"/>
    </row>
    <row r="1128" spans="1:1">
      <c r="A1128" s="263"/>
    </row>
    <row r="1129" spans="1:1">
      <c r="A1129" s="263"/>
    </row>
    <row r="1130" spans="1:1">
      <c r="A1130" s="263"/>
    </row>
    <row r="1131" spans="1:1">
      <c r="A1131" s="263"/>
    </row>
    <row r="1132" spans="1:1">
      <c r="A1132" s="263"/>
    </row>
    <row r="1133" spans="1:1">
      <c r="A1133" s="263"/>
    </row>
    <row r="1134" spans="1:1">
      <c r="A1134" s="263"/>
    </row>
    <row r="1135" spans="1:1">
      <c r="A1135" s="263"/>
    </row>
    <row r="1136" spans="1:1">
      <c r="A1136" s="263"/>
    </row>
    <row r="1137" spans="1:1">
      <c r="A1137" s="263"/>
    </row>
    <row r="1138" spans="1:1">
      <c r="A1138" s="263"/>
    </row>
    <row r="1139" spans="1:1">
      <c r="A1139" s="263"/>
    </row>
    <row r="1140" spans="1:1">
      <c r="A1140" s="263"/>
    </row>
    <row r="1141" spans="1:1">
      <c r="A1141" s="263"/>
    </row>
    <row r="1142" spans="1:1">
      <c r="A1142" s="263"/>
    </row>
    <row r="1143" spans="1:1">
      <c r="A1143" s="263"/>
    </row>
    <row r="1144" spans="1:1">
      <c r="A1144" s="263"/>
    </row>
    <row r="1145" spans="1:1">
      <c r="A1145" s="263"/>
    </row>
    <row r="1146" spans="1:1">
      <c r="A1146" s="263"/>
    </row>
    <row r="1147" spans="1:1">
      <c r="A1147" s="263"/>
    </row>
    <row r="1148" spans="1:1">
      <c r="A1148" s="263"/>
    </row>
    <row r="1149" spans="1:1">
      <c r="A1149" s="263"/>
    </row>
    <row r="1150" spans="1:1">
      <c r="A1150" s="263"/>
    </row>
    <row r="1151" spans="1:1">
      <c r="A1151" s="263"/>
    </row>
    <row r="1152" spans="1:1">
      <c r="A1152" s="263"/>
    </row>
    <row r="1153" spans="1:1">
      <c r="A1153" s="263"/>
    </row>
    <row r="1154" spans="1:1">
      <c r="A1154" s="263"/>
    </row>
    <row r="1155" spans="1:1">
      <c r="A1155" s="263"/>
    </row>
    <row r="1156" spans="1:1">
      <c r="A1156" s="263"/>
    </row>
    <row r="1157" spans="1:1">
      <c r="A1157" s="263"/>
    </row>
    <row r="1158" spans="1:1">
      <c r="A1158" s="263"/>
    </row>
    <row r="1159" spans="1:1">
      <c r="A1159" s="263"/>
    </row>
    <row r="1160" spans="1:1">
      <c r="A1160" s="263"/>
    </row>
    <row r="1161" spans="1:1">
      <c r="A1161" s="263"/>
    </row>
    <row r="1162" spans="1:1">
      <c r="A1162" s="263"/>
    </row>
    <row r="1163" spans="1:1">
      <c r="A1163" s="263"/>
    </row>
    <row r="1164" spans="1:1">
      <c r="A1164" s="263"/>
    </row>
    <row r="1165" spans="1:1">
      <c r="A1165" s="263"/>
    </row>
    <row r="1166" spans="1:1">
      <c r="A1166" s="263"/>
    </row>
    <row r="1167" spans="1:1">
      <c r="A1167" s="263"/>
    </row>
    <row r="1168" spans="1:1">
      <c r="A1168" s="263"/>
    </row>
    <row r="1169" spans="1:1">
      <c r="A1169" s="263"/>
    </row>
    <row r="1170" spans="1:1">
      <c r="A1170" s="263"/>
    </row>
    <row r="1171" spans="1:1">
      <c r="A1171" s="263"/>
    </row>
    <row r="1172" spans="1:1">
      <c r="A1172" s="263"/>
    </row>
    <row r="1173" spans="1:1">
      <c r="A1173" s="263"/>
    </row>
    <row r="1174" spans="1:1">
      <c r="A1174" s="263"/>
    </row>
    <row r="1175" spans="1:1">
      <c r="A1175" s="263"/>
    </row>
    <row r="1176" spans="1:1">
      <c r="A1176" s="263"/>
    </row>
    <row r="1177" spans="1:1">
      <c r="A1177" s="263"/>
    </row>
    <row r="1178" spans="1:1">
      <c r="A1178" s="263"/>
    </row>
    <row r="1179" spans="1:1">
      <c r="A1179" s="263"/>
    </row>
    <row r="1180" spans="1:1">
      <c r="A1180" s="263"/>
    </row>
    <row r="1181" spans="1:1">
      <c r="A1181" s="263"/>
    </row>
    <row r="1182" spans="1:1">
      <c r="A1182" s="263"/>
    </row>
    <row r="1183" spans="1:1">
      <c r="A1183" s="263"/>
    </row>
    <row r="1184" spans="1:1">
      <c r="A1184" s="263"/>
    </row>
    <row r="1185" spans="1:1">
      <c r="A1185" s="263"/>
    </row>
    <row r="1186" spans="1:1">
      <c r="A1186" s="263"/>
    </row>
    <row r="1187" spans="1:1">
      <c r="A1187" s="263"/>
    </row>
    <row r="1188" spans="1:1">
      <c r="A1188" s="263"/>
    </row>
    <row r="1189" spans="1:1">
      <c r="A1189" s="263"/>
    </row>
    <row r="1190" spans="1:1">
      <c r="A1190" s="263"/>
    </row>
    <row r="1191" spans="1:1">
      <c r="A1191" s="263"/>
    </row>
    <row r="1192" spans="1:1">
      <c r="A1192" s="263"/>
    </row>
    <row r="1193" spans="1:1">
      <c r="A1193" s="263"/>
    </row>
    <row r="1194" spans="1:1">
      <c r="A1194" s="263"/>
    </row>
    <row r="1195" spans="1:1">
      <c r="A1195" s="263"/>
    </row>
    <row r="1196" spans="1:1">
      <c r="A1196" s="263"/>
    </row>
    <row r="1197" spans="1:1">
      <c r="A1197" s="263"/>
    </row>
    <row r="1198" spans="1:1">
      <c r="A1198" s="263"/>
    </row>
    <row r="1199" spans="1:1">
      <c r="A1199" s="263"/>
    </row>
    <row r="1200" spans="1:1">
      <c r="A1200" s="263"/>
    </row>
    <row r="1201" spans="1:1">
      <c r="A1201" s="263"/>
    </row>
    <row r="1202" spans="1:1">
      <c r="A1202" s="263"/>
    </row>
    <row r="1203" spans="1:1">
      <c r="A1203" s="263"/>
    </row>
    <row r="1204" spans="1:1">
      <c r="A1204" s="263"/>
    </row>
    <row r="1205" spans="1:1">
      <c r="A1205" s="263"/>
    </row>
    <row r="1206" spans="1:1">
      <c r="A1206" s="263"/>
    </row>
    <row r="1207" spans="1:1">
      <c r="A1207" s="263"/>
    </row>
    <row r="1208" spans="1:1">
      <c r="A1208" s="263"/>
    </row>
    <row r="1209" spans="1:1">
      <c r="A1209" s="263"/>
    </row>
    <row r="1210" spans="1:1">
      <c r="A1210" s="263"/>
    </row>
    <row r="1211" spans="1:1">
      <c r="A1211" s="263"/>
    </row>
    <row r="1212" spans="1:1">
      <c r="A1212" s="263"/>
    </row>
    <row r="1213" spans="1:1">
      <c r="A1213" s="263"/>
    </row>
    <row r="1214" spans="1:1">
      <c r="A1214" s="263"/>
    </row>
    <row r="1215" spans="1:1">
      <c r="A1215" s="263"/>
    </row>
    <row r="1216" spans="1:1">
      <c r="A1216" s="263"/>
    </row>
    <row r="1217" spans="1:1">
      <c r="A1217" s="263"/>
    </row>
    <row r="1218" spans="1:1">
      <c r="A1218" s="263"/>
    </row>
    <row r="1219" spans="1:1">
      <c r="A1219" s="263"/>
    </row>
    <row r="1220" spans="1:1">
      <c r="A1220" s="263"/>
    </row>
    <row r="1221" spans="1:1">
      <c r="A1221" s="263"/>
    </row>
    <row r="1222" spans="1:1">
      <c r="A1222" s="263"/>
    </row>
    <row r="1223" spans="1:1">
      <c r="A1223" s="263"/>
    </row>
    <row r="1224" spans="1:1">
      <c r="A1224" s="263"/>
    </row>
    <row r="1225" spans="1:1">
      <c r="A1225" s="263"/>
    </row>
    <row r="1226" spans="1:1">
      <c r="A1226" s="263"/>
    </row>
    <row r="1227" spans="1:1">
      <c r="A1227" s="263"/>
    </row>
    <row r="1228" spans="1:1">
      <c r="A1228" s="263"/>
    </row>
    <row r="1229" spans="1:1">
      <c r="A1229" s="263"/>
    </row>
    <row r="1230" spans="1:1">
      <c r="A1230" s="263"/>
    </row>
    <row r="1231" spans="1:1">
      <c r="A1231" s="263"/>
    </row>
    <row r="1232" spans="1:1">
      <c r="A1232" s="263"/>
    </row>
    <row r="1233" spans="1:1">
      <c r="A1233" s="263"/>
    </row>
    <row r="1234" spans="1:1">
      <c r="A1234" s="263"/>
    </row>
    <row r="1235" spans="1:1">
      <c r="A1235" s="263"/>
    </row>
    <row r="1236" spans="1:1">
      <c r="A1236" s="263"/>
    </row>
    <row r="1237" spans="1:1">
      <c r="A1237" s="263"/>
    </row>
    <row r="1238" spans="1:1">
      <c r="A1238" s="263"/>
    </row>
    <row r="1239" spans="1:1">
      <c r="A1239" s="263"/>
    </row>
    <row r="1240" spans="1:1">
      <c r="A1240" s="263"/>
    </row>
    <row r="1241" spans="1:1">
      <c r="A1241" s="263"/>
    </row>
    <row r="1242" spans="1:1">
      <c r="A1242" s="263"/>
    </row>
    <row r="1243" spans="1:1">
      <c r="A1243" s="263"/>
    </row>
    <row r="1244" spans="1:1">
      <c r="A1244" s="263"/>
    </row>
    <row r="1245" spans="1:1">
      <c r="A1245" s="263"/>
    </row>
    <row r="1246" spans="1:1">
      <c r="A1246" s="263"/>
    </row>
    <row r="1247" spans="1:1">
      <c r="A1247" s="263"/>
    </row>
    <row r="1248" spans="1:1">
      <c r="A1248" s="263"/>
    </row>
    <row r="1249" spans="1:1">
      <c r="A1249" s="263"/>
    </row>
    <row r="1250" spans="1:1">
      <c r="A1250" s="263"/>
    </row>
    <row r="1251" spans="1:1">
      <c r="A1251" s="263"/>
    </row>
    <row r="1252" spans="1:1">
      <c r="A1252" s="263"/>
    </row>
    <row r="1253" spans="1:1">
      <c r="A1253" s="263"/>
    </row>
    <row r="1254" spans="1:1">
      <c r="A1254" s="263"/>
    </row>
    <row r="1255" spans="1:1">
      <c r="A1255" s="263"/>
    </row>
    <row r="1256" spans="1:1">
      <c r="A1256" s="263"/>
    </row>
    <row r="1257" spans="1:1">
      <c r="A1257" s="263"/>
    </row>
    <row r="1258" spans="1:1">
      <c r="A1258" s="263"/>
    </row>
    <row r="1259" spans="1:1">
      <c r="A1259" s="263"/>
    </row>
    <row r="1260" spans="1:1">
      <c r="A1260" s="263"/>
    </row>
    <row r="1261" spans="1:1">
      <c r="A1261" s="263"/>
    </row>
    <row r="1262" spans="1:1">
      <c r="A1262" s="263"/>
    </row>
    <row r="1263" spans="1:1">
      <c r="A1263" s="263"/>
    </row>
    <row r="1264" spans="1:1">
      <c r="A1264" s="263"/>
    </row>
    <row r="1265" spans="1:1">
      <c r="A1265" s="263"/>
    </row>
    <row r="1266" spans="1:1">
      <c r="A1266" s="263"/>
    </row>
    <row r="1267" spans="1:1">
      <c r="A1267" s="263"/>
    </row>
    <row r="1268" spans="1:1">
      <c r="A1268" s="263"/>
    </row>
    <row r="1269" spans="1:1">
      <c r="A1269" s="263"/>
    </row>
    <row r="1270" spans="1:1">
      <c r="A1270" s="263"/>
    </row>
    <row r="1271" spans="1:1">
      <c r="A1271" s="263"/>
    </row>
    <row r="1272" spans="1:1">
      <c r="A1272" s="263"/>
    </row>
    <row r="1273" spans="1:1">
      <c r="A1273" s="263"/>
    </row>
    <row r="1274" spans="1:1">
      <c r="A1274" s="263"/>
    </row>
    <row r="1275" spans="1:1">
      <c r="A1275" s="263"/>
    </row>
    <row r="1276" spans="1:1">
      <c r="A1276" s="263"/>
    </row>
    <row r="1277" spans="1:1">
      <c r="A1277" s="263"/>
    </row>
    <row r="1278" spans="1:1">
      <c r="A1278" s="263"/>
    </row>
    <row r="1279" spans="1:1">
      <c r="A1279" s="263"/>
    </row>
    <row r="1280" spans="1:1">
      <c r="A1280" s="263"/>
    </row>
    <row r="1281" spans="1:1">
      <c r="A1281" s="263"/>
    </row>
    <row r="1282" spans="1:1">
      <c r="A1282" s="263"/>
    </row>
    <row r="1283" spans="1:1">
      <c r="A1283" s="263"/>
    </row>
    <row r="1284" spans="1:1">
      <c r="A1284" s="263"/>
    </row>
    <row r="1285" spans="1:1">
      <c r="A1285" s="263"/>
    </row>
    <row r="1286" spans="1:1">
      <c r="A1286" s="263"/>
    </row>
    <row r="1287" spans="1:1">
      <c r="A1287" s="263"/>
    </row>
    <row r="1288" spans="1:1">
      <c r="A1288" s="263"/>
    </row>
    <row r="1289" spans="1:1">
      <c r="A1289" s="263"/>
    </row>
    <row r="1290" spans="1:1">
      <c r="A1290" s="263"/>
    </row>
    <row r="1291" spans="1:1">
      <c r="A1291" s="263"/>
    </row>
    <row r="1292" spans="1:1">
      <c r="A1292" s="263"/>
    </row>
    <row r="1293" spans="1:1">
      <c r="A1293" s="263"/>
    </row>
    <row r="1294" spans="1:1">
      <c r="A1294" s="263"/>
    </row>
    <row r="1295" spans="1:1">
      <c r="A1295" s="263"/>
    </row>
    <row r="1296" spans="1:1">
      <c r="A1296" s="263"/>
    </row>
    <row r="1297" spans="1:1">
      <c r="A1297" s="263"/>
    </row>
    <row r="1298" spans="1:1">
      <c r="A1298" s="263"/>
    </row>
    <row r="1299" spans="1:1">
      <c r="A1299" s="263"/>
    </row>
    <row r="1300" spans="1:1">
      <c r="A1300" s="263"/>
    </row>
    <row r="1301" spans="1:1">
      <c r="A1301" s="263"/>
    </row>
  </sheetData>
  <sheetProtection algorithmName="SHA-512" hashValue="Zs3KSABafuDsDhneQCAD4tsdEls/wJwAHeOygn6rmdqrBj9Oo/PqlkXVdyNhPU9mC/QgUZtH4gr3iUusoObmgw==" saltValue="tJguFY2UDkuv6eWCYuzVuA==" spinCount="100000" sheet="1" selectLockedCells="1"/>
  <mergeCells count="27">
    <mergeCell ref="C13:E13"/>
    <mergeCell ref="G13:H13"/>
    <mergeCell ref="C7:E7"/>
    <mergeCell ref="C10:E10"/>
    <mergeCell ref="C11:E11"/>
    <mergeCell ref="G11:H11"/>
    <mergeCell ref="C12:E12"/>
    <mergeCell ref="C14:E14"/>
    <mergeCell ref="C18:F18"/>
    <mergeCell ref="C19:F19"/>
    <mergeCell ref="C20:F20"/>
    <mergeCell ref="C21:F21"/>
    <mergeCell ref="G22:H22"/>
    <mergeCell ref="L22:M22"/>
    <mergeCell ref="G24:J24"/>
    <mergeCell ref="C26:F26"/>
    <mergeCell ref="G26:M27"/>
    <mergeCell ref="C27:F27"/>
    <mergeCell ref="C22:F22"/>
    <mergeCell ref="F50:G50"/>
    <mergeCell ref="M54:N54"/>
    <mergeCell ref="I30:J30"/>
    <mergeCell ref="C36:E36"/>
    <mergeCell ref="C37:E37"/>
    <mergeCell ref="C38:E38"/>
    <mergeCell ref="C41:K46"/>
    <mergeCell ref="F49:G49"/>
  </mergeCells>
  <printOptions horizontalCentered="1"/>
  <pageMargins left="0.39370078740157483" right="0.39370078740157483" top="0.51181102362204722" bottom="0.23622047244094491" header="0.51181102362204722" footer="0.23622047244094491"/>
  <pageSetup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19C2-C188-4704-BD8A-F5E699BF1C64}">
  <sheetPr codeName="Feuil3">
    <tabColor rgb="FF00B050"/>
    <pageSetUpPr fitToPage="1"/>
  </sheetPr>
  <dimension ref="A1:T212"/>
  <sheetViews>
    <sheetView topLeftCell="A160" zoomScale="110" zoomScaleNormal="110" workbookViewId="0">
      <selection activeCell="F215" sqref="F215"/>
    </sheetView>
  </sheetViews>
  <sheetFormatPr baseColWidth="10" defaultColWidth="10" defaultRowHeight="13.2" outlineLevelRow="1"/>
  <cols>
    <col min="1" max="1" width="35" style="9" customWidth="1"/>
    <col min="2" max="2" width="16" style="9" customWidth="1"/>
    <col min="3" max="3" width="15.5" style="9" customWidth="1"/>
    <col min="4" max="7" width="15" style="9" customWidth="1"/>
    <col min="8" max="8" width="16.5" style="9" customWidth="1"/>
    <col min="9" max="9" width="22.5" style="9" customWidth="1"/>
    <col min="10" max="10" width="15.5" style="9" bestFit="1" customWidth="1"/>
    <col min="11" max="11" width="18" style="9" bestFit="1" customWidth="1"/>
    <col min="12" max="12" width="11.5" style="9" customWidth="1"/>
    <col min="13" max="13" width="1.796875" style="9" customWidth="1"/>
    <col min="14" max="14" width="10" style="9"/>
    <col min="15" max="15" width="54" style="9" bestFit="1" customWidth="1"/>
    <col min="16" max="16" width="35.5" style="9" bestFit="1" customWidth="1"/>
    <col min="17" max="17" width="10" style="9"/>
    <col min="18" max="18" width="11.796875" style="9" customWidth="1"/>
    <col min="19" max="16384" width="10" style="9"/>
  </cols>
  <sheetData>
    <row r="1" spans="1:13" ht="21.6" thickBot="1">
      <c r="A1" s="173" t="s">
        <v>203</v>
      </c>
      <c r="B1" s="719" t="str">
        <f>'2.Energy Simu. prelim.'!H7</f>
        <v>PE235-XXXX</v>
      </c>
      <c r="C1" s="719"/>
      <c r="D1" s="720"/>
      <c r="H1" s="10" t="s">
        <v>204</v>
      </c>
      <c r="J1" s="717" t="s">
        <v>205</v>
      </c>
      <c r="K1" s="717"/>
      <c r="L1" s="11">
        <f>SUM(M1:M211)</f>
        <v>5</v>
      </c>
      <c r="M1" s="9">
        <f>IF(C1="",1,0)</f>
        <v>1</v>
      </c>
    </row>
    <row r="3" spans="1:13" ht="13.8">
      <c r="B3" s="145" t="s">
        <v>206</v>
      </c>
      <c r="C3" s="145" t="s">
        <v>207</v>
      </c>
    </row>
    <row r="4" spans="1:13" ht="13.8">
      <c r="A4" s="146" t="s">
        <v>208</v>
      </c>
      <c r="B4" s="199" t="s">
        <v>209</v>
      </c>
      <c r="C4" s="369">
        <f>'3.Energy. Simu. final'!H13</f>
        <v>0</v>
      </c>
      <c r="M4" s="9">
        <f>IF(B4="",1,0)</f>
        <v>0</v>
      </c>
    </row>
    <row r="5" spans="1:13" ht="17.25" customHeight="1">
      <c r="A5" s="146" t="s">
        <v>210</v>
      </c>
      <c r="B5" s="13">
        <v>44563</v>
      </c>
      <c r="C5" s="370">
        <f>'1.Declaration of interest'!F99</f>
        <v>0</v>
      </c>
      <c r="D5" s="182" t="s">
        <v>211</v>
      </c>
      <c r="M5" s="9">
        <f>IF(B5="",1,0)</f>
        <v>0</v>
      </c>
    </row>
    <row r="6" spans="1:13" ht="17.25" customHeight="1">
      <c r="A6" s="146" t="s">
        <v>212</v>
      </c>
      <c r="B6" s="14">
        <f>IF(B5&lt;44562,275000,325000)</f>
        <v>325000</v>
      </c>
      <c r="D6" s="182" t="s">
        <v>213</v>
      </c>
    </row>
    <row r="7" spans="1:13" ht="17.25" customHeight="1">
      <c r="A7" s="146" t="s">
        <v>214</v>
      </c>
      <c r="B7" s="123">
        <f>IF(B5&lt;44562,1.5,5)</f>
        <v>5</v>
      </c>
      <c r="D7" s="182" t="s">
        <v>215</v>
      </c>
    </row>
    <row r="8" spans="1:13" ht="13.8">
      <c r="A8" s="146" t="s">
        <v>216</v>
      </c>
      <c r="B8" s="16">
        <v>0.75</v>
      </c>
    </row>
    <row r="9" spans="1:13" ht="14.4">
      <c r="A9" s="183" t="s">
        <v>217</v>
      </c>
      <c r="B9" s="184">
        <f>IF(B5&lt;44562,0%,75%)</f>
        <v>0.75</v>
      </c>
      <c r="D9" s="182" t="s">
        <v>218</v>
      </c>
    </row>
    <row r="10" spans="1:13" ht="14.4">
      <c r="A10" s="146" t="s">
        <v>219</v>
      </c>
      <c r="B10" s="16">
        <f>IF(B5&lt;44562,IF(B5&lt;43661,100%,5%),8%)</f>
        <v>0.08</v>
      </c>
      <c r="D10" s="182" t="s">
        <v>220</v>
      </c>
    </row>
    <row r="11" spans="1:13" ht="14.4">
      <c r="A11" s="146" t="s">
        <v>221</v>
      </c>
      <c r="B11" s="14">
        <f>IF(B5&lt;44139,5000,15000)</f>
        <v>15000</v>
      </c>
      <c r="D11" s="15" t="s">
        <v>222</v>
      </c>
    </row>
    <row r="12" spans="1:13" ht="14.4">
      <c r="A12" s="146" t="s">
        <v>223</v>
      </c>
      <c r="B12" s="16">
        <f>IF(B5&lt;44139,1,0.75)</f>
        <v>0.75</v>
      </c>
      <c r="D12" s="15" t="s">
        <v>224</v>
      </c>
    </row>
    <row r="13" spans="1:13" ht="13.8" thickBot="1"/>
    <row r="14" spans="1:13" ht="22.5" customHeight="1" thickBot="1">
      <c r="A14" s="706" t="s">
        <v>225</v>
      </c>
      <c r="B14" s="707"/>
      <c r="C14" s="707"/>
      <c r="D14" s="707"/>
      <c r="E14" s="707"/>
      <c r="F14" s="707"/>
      <c r="G14" s="707"/>
      <c r="H14" s="707"/>
      <c r="I14" s="707"/>
      <c r="J14" s="707"/>
      <c r="K14" s="707"/>
      <c r="L14" s="708"/>
      <c r="M14" s="17"/>
    </row>
    <row r="15" spans="1:13" hidden="1" outlineLevel="1">
      <c r="A15" s="124"/>
      <c r="B15" s="124"/>
      <c r="C15" s="124"/>
      <c r="D15" s="124"/>
      <c r="E15" s="124"/>
      <c r="F15" s="124"/>
      <c r="G15" s="124"/>
      <c r="H15" s="124"/>
      <c r="I15" s="124"/>
      <c r="J15" s="124"/>
      <c r="K15" s="124"/>
      <c r="L15" s="124"/>
    </row>
    <row r="16" spans="1:13" ht="13.8" hidden="1" outlineLevel="1" thickBot="1">
      <c r="A16" s="125" t="s">
        <v>226</v>
      </c>
      <c r="B16" s="124"/>
      <c r="C16" s="124"/>
      <c r="D16" s="124"/>
      <c r="E16" s="124"/>
      <c r="F16" s="124"/>
      <c r="G16" s="124"/>
      <c r="H16" s="124"/>
      <c r="I16" s="124"/>
      <c r="J16" s="124"/>
      <c r="K16" s="124"/>
      <c r="L16" s="124"/>
    </row>
    <row r="17" spans="1:12" ht="39" hidden="1" customHeight="1" outlineLevel="1">
      <c r="A17" s="126"/>
      <c r="B17" s="718" t="s">
        <v>227</v>
      </c>
      <c r="C17" s="718"/>
      <c r="D17" s="718"/>
      <c r="E17" s="127" t="s">
        <v>228</v>
      </c>
      <c r="F17" s="128"/>
      <c r="G17" s="124"/>
      <c r="H17" s="124"/>
      <c r="I17" s="124"/>
      <c r="J17" s="124"/>
      <c r="K17" s="124"/>
      <c r="L17" s="124"/>
    </row>
    <row r="18" spans="1:12" hidden="1" outlineLevel="1">
      <c r="A18" s="129">
        <v>1</v>
      </c>
      <c r="B18" s="130" t="s">
        <v>229</v>
      </c>
      <c r="C18" s="131"/>
      <c r="D18" s="132"/>
      <c r="E18" s="133"/>
      <c r="F18" s="124"/>
      <c r="G18" s="124"/>
      <c r="H18" s="124"/>
      <c r="I18" s="124"/>
      <c r="J18" s="124"/>
      <c r="K18" s="124"/>
      <c r="L18" s="124"/>
    </row>
    <row r="19" spans="1:12" hidden="1" outlineLevel="1">
      <c r="A19" s="129">
        <v>2</v>
      </c>
      <c r="B19" s="134" t="s">
        <v>230</v>
      </c>
      <c r="C19" s="135"/>
      <c r="D19" s="132"/>
      <c r="E19" s="133"/>
      <c r="F19" s="124"/>
      <c r="G19" s="124"/>
      <c r="H19" s="124"/>
      <c r="I19" s="124"/>
      <c r="J19" s="124"/>
      <c r="K19" s="124"/>
      <c r="L19" s="124"/>
    </row>
    <row r="20" spans="1:12" hidden="1" outlineLevel="1">
      <c r="A20" s="129">
        <v>3</v>
      </c>
      <c r="B20" s="134" t="s">
        <v>231</v>
      </c>
      <c r="C20" s="135"/>
      <c r="D20" s="132"/>
      <c r="E20" s="133"/>
      <c r="F20" s="124"/>
      <c r="G20" s="124"/>
      <c r="H20" s="124"/>
      <c r="I20" s="124"/>
      <c r="J20" s="124"/>
      <c r="K20" s="124"/>
      <c r="L20" s="124"/>
    </row>
    <row r="21" spans="1:12" hidden="1" outlineLevel="1">
      <c r="A21" s="129">
        <v>4</v>
      </c>
      <c r="B21" s="134" t="s">
        <v>232</v>
      </c>
      <c r="C21" s="135"/>
      <c r="D21" s="132"/>
      <c r="E21" s="133"/>
      <c r="F21" s="124"/>
      <c r="G21" s="124"/>
      <c r="H21" s="124"/>
      <c r="I21" s="124"/>
      <c r="J21" s="124"/>
      <c r="K21" s="124"/>
      <c r="L21" s="124"/>
    </row>
    <row r="22" spans="1:12" hidden="1" outlineLevel="1">
      <c r="A22" s="129">
        <v>5</v>
      </c>
      <c r="B22" s="134" t="s">
        <v>233</v>
      </c>
      <c r="C22" s="135"/>
      <c r="D22" s="132"/>
      <c r="E22" s="133"/>
      <c r="F22" s="124"/>
      <c r="G22" s="124"/>
      <c r="H22" s="124"/>
      <c r="I22" s="124"/>
      <c r="J22" s="124"/>
      <c r="K22" s="124"/>
      <c r="L22" s="124"/>
    </row>
    <row r="23" spans="1:12" hidden="1" outlineLevel="1">
      <c r="A23" s="129">
        <v>6</v>
      </c>
      <c r="B23" s="134" t="s">
        <v>234</v>
      </c>
      <c r="C23" s="135"/>
      <c r="D23" s="132"/>
      <c r="E23" s="133"/>
      <c r="F23" s="124"/>
      <c r="G23" s="124"/>
      <c r="H23" s="124"/>
      <c r="I23" s="124"/>
      <c r="J23" s="124"/>
      <c r="K23" s="124"/>
      <c r="L23" s="124"/>
    </row>
    <row r="24" spans="1:12" hidden="1" outlineLevel="1">
      <c r="A24" s="129">
        <v>7</v>
      </c>
      <c r="B24" s="134" t="s">
        <v>235</v>
      </c>
      <c r="C24" s="135"/>
      <c r="D24" s="132"/>
      <c r="E24" s="133"/>
      <c r="F24" s="124"/>
      <c r="G24" s="124"/>
      <c r="H24" s="124"/>
      <c r="I24" s="124"/>
      <c r="J24" s="124"/>
      <c r="K24" s="124"/>
      <c r="L24" s="124"/>
    </row>
    <row r="25" spans="1:12" hidden="1" outlineLevel="1">
      <c r="A25" s="129">
        <v>8</v>
      </c>
      <c r="B25" s="134" t="s">
        <v>236</v>
      </c>
      <c r="C25" s="135"/>
      <c r="D25" s="132"/>
      <c r="E25" s="133"/>
      <c r="F25" s="124"/>
      <c r="G25" s="124"/>
      <c r="H25" s="124"/>
      <c r="I25" s="124"/>
      <c r="J25" s="124"/>
      <c r="K25" s="124"/>
      <c r="L25" s="124"/>
    </row>
    <row r="26" spans="1:12" hidden="1" outlineLevel="1">
      <c r="A26" s="129">
        <v>9</v>
      </c>
      <c r="B26" s="134" t="s">
        <v>237</v>
      </c>
      <c r="C26" s="135"/>
      <c r="D26" s="132"/>
      <c r="E26" s="133"/>
      <c r="F26" s="124"/>
      <c r="G26" s="124"/>
      <c r="H26" s="124"/>
      <c r="I26" s="124"/>
      <c r="J26" s="124"/>
      <c r="K26" s="124"/>
      <c r="L26" s="124"/>
    </row>
    <row r="27" spans="1:12" hidden="1" outlineLevel="1">
      <c r="A27" s="129">
        <v>10</v>
      </c>
      <c r="B27" s="134" t="s">
        <v>238</v>
      </c>
      <c r="C27" s="135"/>
      <c r="D27" s="132"/>
      <c r="E27" s="133"/>
      <c r="F27" s="124"/>
      <c r="G27" s="124"/>
      <c r="H27" s="124"/>
      <c r="I27" s="124"/>
      <c r="J27" s="124"/>
      <c r="K27" s="124"/>
      <c r="L27" s="124"/>
    </row>
    <row r="28" spans="1:12" hidden="1" outlineLevel="1">
      <c r="A28" s="129">
        <v>11</v>
      </c>
      <c r="B28" s="136" t="s">
        <v>239</v>
      </c>
      <c r="C28" s="135"/>
      <c r="D28" s="132"/>
      <c r="E28" s="133"/>
      <c r="F28" s="124"/>
      <c r="G28" s="124"/>
      <c r="H28" s="124"/>
      <c r="I28" s="124"/>
      <c r="J28" s="124"/>
      <c r="K28" s="124"/>
      <c r="L28" s="124"/>
    </row>
    <row r="29" spans="1:12" hidden="1" outlineLevel="1">
      <c r="A29" s="129">
        <v>12</v>
      </c>
      <c r="B29" s="136" t="s">
        <v>240</v>
      </c>
      <c r="C29" s="135"/>
      <c r="D29" s="132"/>
      <c r="E29" s="133"/>
      <c r="F29" s="124"/>
      <c r="G29" s="124"/>
      <c r="H29" s="124"/>
      <c r="I29" s="124"/>
      <c r="J29" s="124"/>
      <c r="K29" s="124"/>
      <c r="L29" s="124"/>
    </row>
    <row r="30" spans="1:12" hidden="1" outlineLevel="1">
      <c r="A30" s="129">
        <v>13</v>
      </c>
      <c r="B30" s="136" t="s">
        <v>241</v>
      </c>
      <c r="C30" s="135"/>
      <c r="D30" s="132"/>
      <c r="E30" s="133"/>
      <c r="F30" s="124"/>
      <c r="G30" s="124"/>
      <c r="H30" s="124"/>
      <c r="I30" s="124"/>
      <c r="J30" s="124"/>
      <c r="K30" s="124"/>
      <c r="L30" s="124"/>
    </row>
    <row r="31" spans="1:12" ht="13.8" hidden="1" outlineLevel="1" thickBot="1">
      <c r="A31" s="137">
        <v>14</v>
      </c>
      <c r="B31" s="138" t="s">
        <v>242</v>
      </c>
      <c r="C31" s="139"/>
      <c r="D31" s="140"/>
      <c r="E31" s="141"/>
      <c r="F31" s="124"/>
      <c r="G31" s="124"/>
      <c r="H31" s="124"/>
      <c r="I31" s="124"/>
      <c r="J31" s="124"/>
      <c r="K31" s="124"/>
      <c r="L31" s="124"/>
    </row>
    <row r="32" spans="1:12" ht="13.8" hidden="1" outlineLevel="1" thickBot="1">
      <c r="A32" s="124"/>
      <c r="B32" s="124"/>
      <c r="C32" s="124"/>
      <c r="D32" s="124"/>
      <c r="E32" s="124"/>
      <c r="F32" s="124"/>
      <c r="G32" s="124"/>
      <c r="H32" s="124"/>
      <c r="I32" s="124"/>
      <c r="J32" s="124"/>
      <c r="K32" s="124"/>
      <c r="L32" s="124"/>
    </row>
    <row r="33" spans="1:13" ht="18" collapsed="1" thickBot="1">
      <c r="A33" s="706" t="s">
        <v>243</v>
      </c>
      <c r="B33" s="707"/>
      <c r="C33" s="707"/>
      <c r="D33" s="707"/>
      <c r="E33" s="707"/>
      <c r="F33" s="707"/>
      <c r="G33" s="707"/>
      <c r="H33" s="707"/>
      <c r="I33" s="707"/>
      <c r="J33" s="707"/>
      <c r="K33" s="707"/>
      <c r="L33" s="708"/>
      <c r="M33" s="17"/>
    </row>
    <row r="34" spans="1:13" ht="13.8" thickBot="1"/>
    <row r="35" spans="1:13" ht="29.25" customHeight="1" thickBot="1">
      <c r="A35" s="142" t="s">
        <v>244</v>
      </c>
      <c r="B35" s="143" t="s">
        <v>245</v>
      </c>
      <c r="C35" s="143" t="s">
        <v>246</v>
      </c>
      <c r="D35" s="143" t="s">
        <v>247</v>
      </c>
      <c r="E35" s="144" t="s">
        <v>248</v>
      </c>
    </row>
    <row r="36" spans="1:13">
      <c r="A36" s="350">
        <f>'4.Request for payment'!C26</f>
        <v>0</v>
      </c>
      <c r="B36" s="351">
        <f>'4.Request for payment'!F26</f>
        <v>0</v>
      </c>
      <c r="C36" s="352">
        <f>'4.Request for payment'!I26</f>
        <v>0</v>
      </c>
      <c r="D36" s="352">
        <f>E36-C36</f>
        <v>0</v>
      </c>
      <c r="E36" s="353">
        <f>'4.Request for payment'!K26</f>
        <v>0</v>
      </c>
    </row>
    <row r="37" spans="1:13">
      <c r="A37" s="354">
        <f>'4.Request for payment'!C27</f>
        <v>0</v>
      </c>
      <c r="B37" s="355">
        <f>'4.Request for payment'!F27</f>
        <v>0</v>
      </c>
      <c r="C37" s="356">
        <f>'4.Request for payment'!I27</f>
        <v>0</v>
      </c>
      <c r="D37" s="356">
        <f t="shared" ref="D37:D39" si="0">E37-C37</f>
        <v>0</v>
      </c>
      <c r="E37" s="357">
        <f>'4.Request for payment'!K27</f>
        <v>0</v>
      </c>
    </row>
    <row r="38" spans="1:13">
      <c r="A38" s="354">
        <f>'4.Request for payment'!C28</f>
        <v>0</v>
      </c>
      <c r="B38" s="355">
        <f>'4.Request for payment'!F28</f>
        <v>0</v>
      </c>
      <c r="C38" s="356">
        <f>'4.Request for payment'!I28</f>
        <v>0</v>
      </c>
      <c r="D38" s="356">
        <f t="shared" si="0"/>
        <v>0</v>
      </c>
      <c r="E38" s="357">
        <f>'4.Request for payment'!K28</f>
        <v>0</v>
      </c>
    </row>
    <row r="39" spans="1:13" ht="13.8" thickBot="1">
      <c r="A39" s="358">
        <f>'4.Request for payment'!C29</f>
        <v>0</v>
      </c>
      <c r="B39" s="359">
        <f>'4.Request for payment'!F29</f>
        <v>0</v>
      </c>
      <c r="C39" s="360">
        <f>'4.Request for payment'!I29</f>
        <v>0</v>
      </c>
      <c r="D39" s="360">
        <f t="shared" si="0"/>
        <v>0</v>
      </c>
      <c r="E39" s="361">
        <f>'4.Request for payment'!K29</f>
        <v>0</v>
      </c>
    </row>
    <row r="40" spans="1:13" ht="13.8" thickBot="1">
      <c r="B40" s="19" t="s">
        <v>202</v>
      </c>
      <c r="C40" s="20">
        <f>SUM(C36:C39)</f>
        <v>0</v>
      </c>
      <c r="D40" s="21">
        <f>SUM(D36:D39)</f>
        <v>0</v>
      </c>
      <c r="E40" s="22">
        <f>SUM(E36:E39)</f>
        <v>0</v>
      </c>
      <c r="F40" s="120"/>
    </row>
    <row r="42" spans="1:13" ht="13.8" thickBot="1"/>
    <row r="43" spans="1:13" ht="18" thickBot="1">
      <c r="A43" s="706" t="s">
        <v>249</v>
      </c>
      <c r="B43" s="707"/>
      <c r="C43" s="707"/>
      <c r="D43" s="707"/>
      <c r="E43" s="707"/>
      <c r="F43" s="707"/>
      <c r="G43" s="707"/>
      <c r="H43" s="707"/>
      <c r="I43" s="707"/>
      <c r="J43" s="707"/>
      <c r="K43" s="707"/>
      <c r="L43" s="708"/>
      <c r="M43" s="17"/>
    </row>
    <row r="45" spans="1:13" ht="13.8">
      <c r="B45" s="145" t="s">
        <v>250</v>
      </c>
      <c r="C45" s="145" t="s">
        <v>251</v>
      </c>
      <c r="D45" s="145" t="s">
        <v>252</v>
      </c>
    </row>
    <row r="46" spans="1:13" ht="13.8">
      <c r="A46" s="146" t="s">
        <v>253</v>
      </c>
      <c r="B46" s="18">
        <f>D46</f>
        <v>0</v>
      </c>
      <c r="C46" s="23" t="s">
        <v>118</v>
      </c>
      <c r="D46" s="371">
        <f>'2.Energy Simu. prelim.'!H51</f>
        <v>0</v>
      </c>
      <c r="M46" s="9">
        <f>IF(B46="",1,0)</f>
        <v>0</v>
      </c>
    </row>
    <row r="47" spans="1:13" ht="13.8">
      <c r="A47" s="146" t="s">
        <v>254</v>
      </c>
      <c r="B47" s="24">
        <f>C47*B46</f>
        <v>0</v>
      </c>
      <c r="C47" s="25">
        <f>B10</f>
        <v>0.08</v>
      </c>
      <c r="D47" s="372" t="s">
        <v>118</v>
      </c>
    </row>
    <row r="48" spans="1:13" ht="13.8">
      <c r="A48" s="183" t="s">
        <v>255</v>
      </c>
      <c r="B48" s="248">
        <f>D48</f>
        <v>0</v>
      </c>
      <c r="C48" s="201">
        <f>B9</f>
        <v>0.75</v>
      </c>
      <c r="D48" s="373">
        <f>'2.Energy Simu. prelim.'!I62</f>
        <v>0</v>
      </c>
    </row>
    <row r="49" spans="1:19" ht="13.8">
      <c r="A49" s="146" t="s">
        <v>256</v>
      </c>
      <c r="B49" s="200">
        <f>C49*B47+B48*C48</f>
        <v>0</v>
      </c>
      <c r="C49" s="25">
        <f>B8</f>
        <v>0.75</v>
      </c>
      <c r="D49" s="374" t="s">
        <v>118</v>
      </c>
    </row>
    <row r="51" spans="1:19" ht="13.8">
      <c r="A51" s="26"/>
      <c r="B51" s="145" t="s">
        <v>257</v>
      </c>
      <c r="C51" s="145" t="s">
        <v>258</v>
      </c>
      <c r="D51" s="375" t="s">
        <v>259</v>
      </c>
      <c r="E51" s="375" t="s">
        <v>260</v>
      </c>
      <c r="F51" s="27"/>
      <c r="G51" s="27"/>
      <c r="H51" s="27"/>
    </row>
    <row r="52" spans="1:19" ht="13.8">
      <c r="A52" s="207" t="s">
        <v>261</v>
      </c>
      <c r="B52" s="12">
        <f>D52</f>
        <v>0</v>
      </c>
      <c r="C52" s="28">
        <f>B52*10.76</f>
        <v>0</v>
      </c>
      <c r="D52" s="368">
        <f>'2.Energy Simu. prelim.'!F34</f>
        <v>0</v>
      </c>
      <c r="E52" s="368">
        <f>'2.Energy Simu. prelim.'!F36</f>
        <v>0</v>
      </c>
      <c r="F52" s="27"/>
      <c r="G52" s="27"/>
      <c r="H52" s="27"/>
      <c r="M52" s="9">
        <f>IF(B52="",1,0)</f>
        <v>0</v>
      </c>
    </row>
    <row r="53" spans="1:19" ht="13.8" thickBot="1"/>
    <row r="54" spans="1:19" ht="18" thickBot="1">
      <c r="A54" s="706" t="s">
        <v>262</v>
      </c>
      <c r="B54" s="707"/>
      <c r="C54" s="707"/>
      <c r="D54" s="707"/>
      <c r="E54" s="707"/>
      <c r="F54" s="707"/>
      <c r="G54" s="707"/>
      <c r="H54" s="707"/>
      <c r="I54" s="707"/>
      <c r="J54" s="707"/>
      <c r="K54" s="707"/>
      <c r="L54" s="708"/>
      <c r="M54" s="17"/>
    </row>
    <row r="55" spans="1:19">
      <c r="S55" s="9" t="s">
        <v>263</v>
      </c>
    </row>
    <row r="56" spans="1:19" ht="13.8" thickBot="1">
      <c r="O56" s="9" t="s">
        <v>264</v>
      </c>
    </row>
    <row r="57" spans="1:19" ht="14.4" thickBot="1">
      <c r="A57" s="425" t="s">
        <v>265</v>
      </c>
      <c r="B57" s="228"/>
      <c r="C57" s="228"/>
      <c r="D57" s="228"/>
      <c r="E57" s="228"/>
      <c r="F57" s="228"/>
      <c r="G57" s="228"/>
      <c r="H57" s="228"/>
      <c r="I57" s="228"/>
      <c r="J57" s="228"/>
      <c r="K57" s="228"/>
      <c r="L57" s="229"/>
      <c r="O57" s="9" t="s">
        <v>266</v>
      </c>
      <c r="P57" s="9" t="s">
        <v>267</v>
      </c>
      <c r="Q57" s="9">
        <v>0</v>
      </c>
      <c r="S57" s="9">
        <v>0</v>
      </c>
    </row>
    <row r="58" spans="1:19" ht="42.6" thickTop="1" thickBot="1">
      <c r="A58" s="426" t="s">
        <v>94</v>
      </c>
      <c r="B58" s="424" t="s">
        <v>268</v>
      </c>
      <c r="C58" s="231" t="s">
        <v>269</v>
      </c>
      <c r="D58" s="224"/>
      <c r="E58" s="224"/>
      <c r="F58" s="701" t="s">
        <v>270</v>
      </c>
      <c r="G58" s="702"/>
      <c r="H58" s="224" t="s">
        <v>271</v>
      </c>
      <c r="I58" s="231" t="s">
        <v>272</v>
      </c>
      <c r="J58" s="224" t="s">
        <v>273</v>
      </c>
      <c r="K58" s="231" t="s">
        <v>274</v>
      </c>
      <c r="L58" s="230" t="s">
        <v>275</v>
      </c>
    </row>
    <row r="59" spans="1:19" s="31" customFormat="1" ht="29.25" customHeight="1">
      <c r="A59" s="427" t="s">
        <v>276</v>
      </c>
      <c r="B59" s="147" t="s">
        <v>277</v>
      </c>
      <c r="C59" s="243" t="s">
        <v>267</v>
      </c>
      <c r="D59" s="244"/>
      <c r="E59" s="244"/>
      <c r="F59" s="222" t="s">
        <v>278</v>
      </c>
      <c r="G59" s="225">
        <v>2.6700000000000001E-3</v>
      </c>
      <c r="H59" s="223">
        <v>1</v>
      </c>
      <c r="I59" s="364">
        <f t="shared" ref="I59:I66" si="1">SUMIF($B$73:$B$78,A59,$K$73:$K$78)</f>
        <v>0</v>
      </c>
      <c r="J59" s="364">
        <f>I59*G59</f>
        <v>0</v>
      </c>
      <c r="K59" s="232"/>
      <c r="L59" s="233"/>
      <c r="M59" s="29"/>
      <c r="O59" s="31" t="str">
        <f t="shared" ref="O59:O66" si="2">A59</f>
        <v>Intermediate boilers 85% &gt;300,000 BTU/h &amp; &lt;2,500,000 BTU/h</v>
      </c>
      <c r="P59" s="31" t="s">
        <v>267</v>
      </c>
      <c r="Q59" s="31">
        <f t="shared" ref="Q59:Q64" si="3">G59</f>
        <v>2.6700000000000001E-3</v>
      </c>
      <c r="R59" s="245" t="str">
        <f t="shared" ref="R59:R64" si="4">F59</f>
        <v>m³/btu</v>
      </c>
      <c r="S59" s="31">
        <v>1</v>
      </c>
    </row>
    <row r="60" spans="1:19" s="31" customFormat="1" ht="29.25" customHeight="1">
      <c r="A60" s="427" t="s">
        <v>279</v>
      </c>
      <c r="B60" s="147" t="s">
        <v>277</v>
      </c>
      <c r="C60" s="246" t="s">
        <v>267</v>
      </c>
      <c r="D60" s="220"/>
      <c r="E60" s="220"/>
      <c r="F60" s="216" t="s">
        <v>278</v>
      </c>
      <c r="G60" s="30">
        <v>3.2000000000000002E-3</v>
      </c>
      <c r="H60" s="217">
        <v>1</v>
      </c>
      <c r="I60" s="365">
        <f t="shared" si="1"/>
        <v>0</v>
      </c>
      <c r="J60" s="365">
        <f t="shared" ref="J60:J65" si="5">I60*G60</f>
        <v>0</v>
      </c>
      <c r="K60" s="211"/>
      <c r="L60" s="212"/>
      <c r="M60" s="29"/>
      <c r="O60" s="31" t="str">
        <f t="shared" si="2"/>
        <v>Intermediate boilers 85% &gt;2,500 000 BTU/h &amp; &lt;5,000,000 BTU/h</v>
      </c>
      <c r="P60" s="31" t="s">
        <v>267</v>
      </c>
      <c r="Q60" s="31">
        <f t="shared" si="3"/>
        <v>3.2000000000000002E-3</v>
      </c>
      <c r="R60" s="245" t="str">
        <f t="shared" si="4"/>
        <v>m³/btu</v>
      </c>
      <c r="S60" s="31">
        <v>1</v>
      </c>
    </row>
    <row r="61" spans="1:19" s="31" customFormat="1" ht="29.25" customHeight="1">
      <c r="A61" s="427" t="s">
        <v>280</v>
      </c>
      <c r="B61" s="147" t="s">
        <v>281</v>
      </c>
      <c r="C61" s="246" t="s">
        <v>267</v>
      </c>
      <c r="D61" s="220"/>
      <c r="E61" s="220"/>
      <c r="F61" s="216" t="s">
        <v>278</v>
      </c>
      <c r="G61" s="30">
        <v>5.8700000000000002E-3</v>
      </c>
      <c r="H61" s="217">
        <v>1</v>
      </c>
      <c r="I61" s="365">
        <f t="shared" si="1"/>
        <v>0</v>
      </c>
      <c r="J61" s="365">
        <f t="shared" si="5"/>
        <v>0</v>
      </c>
      <c r="K61" s="211"/>
      <c r="L61" s="212"/>
      <c r="M61" s="29"/>
      <c r="O61" s="31" t="str">
        <f t="shared" si="2"/>
        <v>High efficiency boilers 90% &gt;300,000 BTU/h &amp; &lt;2,500,000 BTU/h</v>
      </c>
      <c r="P61" s="31" t="s">
        <v>267</v>
      </c>
      <c r="Q61" s="31">
        <f t="shared" si="3"/>
        <v>5.8700000000000002E-3</v>
      </c>
      <c r="R61" s="245" t="str">
        <f t="shared" si="4"/>
        <v>m³/btu</v>
      </c>
      <c r="S61" s="31">
        <v>1</v>
      </c>
    </row>
    <row r="62" spans="1:19" s="31" customFormat="1" ht="29.25" customHeight="1">
      <c r="A62" s="427" t="s">
        <v>282</v>
      </c>
      <c r="B62" s="147" t="s">
        <v>281</v>
      </c>
      <c r="C62" s="246" t="s">
        <v>267</v>
      </c>
      <c r="D62" s="220"/>
      <c r="E62" s="220"/>
      <c r="F62" s="216" t="s">
        <v>278</v>
      </c>
      <c r="G62" s="30">
        <v>5.8700000000000002E-3</v>
      </c>
      <c r="H62" s="217">
        <v>1</v>
      </c>
      <c r="I62" s="365">
        <f t="shared" si="1"/>
        <v>0</v>
      </c>
      <c r="J62" s="365">
        <f t="shared" si="5"/>
        <v>0</v>
      </c>
      <c r="K62" s="211"/>
      <c r="L62" s="212"/>
      <c r="M62" s="29"/>
      <c r="O62" s="31" t="str">
        <f t="shared" si="2"/>
        <v>High efficiency boilers 90% &gt;2,500,000 BTU/h &amp; &lt;5,000,000 BTU/h</v>
      </c>
      <c r="P62" s="31" t="s">
        <v>283</v>
      </c>
      <c r="Q62" s="31">
        <f t="shared" si="3"/>
        <v>5.8700000000000002E-3</v>
      </c>
      <c r="R62" s="245" t="str">
        <f t="shared" si="4"/>
        <v>m³/btu</v>
      </c>
      <c r="S62" s="31">
        <v>1</v>
      </c>
    </row>
    <row r="63" spans="1:19" s="31" customFormat="1" ht="29.25" customHeight="1">
      <c r="A63" s="427" t="s">
        <v>284</v>
      </c>
      <c r="B63" s="147" t="s">
        <v>285</v>
      </c>
      <c r="C63" s="246" t="s">
        <v>267</v>
      </c>
      <c r="D63" s="220"/>
      <c r="E63" s="220"/>
      <c r="F63" s="216" t="s">
        <v>278</v>
      </c>
      <c r="G63" s="30">
        <v>7.3699999999999998E-3</v>
      </c>
      <c r="H63" s="217">
        <v>1</v>
      </c>
      <c r="I63" s="365">
        <f t="shared" si="1"/>
        <v>0</v>
      </c>
      <c r="J63" s="365">
        <f t="shared" si="5"/>
        <v>0</v>
      </c>
      <c r="K63" s="211"/>
      <c r="L63" s="212"/>
      <c r="M63" s="29"/>
      <c r="O63" s="31" t="str">
        <f t="shared" si="2"/>
        <v>Natural gas infrared</v>
      </c>
      <c r="P63" s="31" t="s">
        <v>267</v>
      </c>
      <c r="Q63" s="31">
        <f t="shared" si="3"/>
        <v>7.3699999999999998E-3</v>
      </c>
      <c r="R63" s="245" t="str">
        <f t="shared" si="4"/>
        <v>m³/btu</v>
      </c>
      <c r="S63" s="31">
        <v>1</v>
      </c>
    </row>
    <row r="64" spans="1:19" s="31" customFormat="1" ht="29.25" customHeight="1">
      <c r="A64" s="427" t="s">
        <v>478</v>
      </c>
      <c r="B64" s="147" t="s">
        <v>286</v>
      </c>
      <c r="C64" s="246" t="s">
        <v>287</v>
      </c>
      <c r="D64" s="220"/>
      <c r="E64" s="220"/>
      <c r="F64" s="215" t="s">
        <v>288</v>
      </c>
      <c r="G64" s="30">
        <v>0.72595500000000002</v>
      </c>
      <c r="H64" s="217">
        <v>1</v>
      </c>
      <c r="I64" s="365">
        <f t="shared" si="1"/>
        <v>0</v>
      </c>
      <c r="J64" s="365">
        <f t="shared" si="5"/>
        <v>0</v>
      </c>
      <c r="K64" s="211"/>
      <c r="L64" s="212"/>
      <c r="M64" s="29"/>
      <c r="O64" s="31" t="str">
        <f t="shared" si="2"/>
        <v>Variable speed hood (CFM from ventilation system)</v>
      </c>
      <c r="P64" s="31" t="s">
        <v>287</v>
      </c>
      <c r="Q64" s="31">
        <f t="shared" si="3"/>
        <v>0.72595500000000002</v>
      </c>
      <c r="R64" s="245" t="str">
        <f t="shared" si="4"/>
        <v>m³/PCM</v>
      </c>
      <c r="S64" s="31">
        <v>1</v>
      </c>
    </row>
    <row r="65" spans="1:19" s="31" customFormat="1" ht="29.25" customHeight="1">
      <c r="A65" s="427" t="s">
        <v>289</v>
      </c>
      <c r="B65" s="147" t="s">
        <v>290</v>
      </c>
      <c r="C65" s="246" t="s">
        <v>267</v>
      </c>
      <c r="D65" s="220"/>
      <c r="E65" s="220"/>
      <c r="F65" s="216" t="s">
        <v>278</v>
      </c>
      <c r="G65" s="30">
        <v>5.0499999999999998E-3</v>
      </c>
      <c r="H65" s="217">
        <v>0</v>
      </c>
      <c r="I65" s="365">
        <f t="shared" si="1"/>
        <v>0</v>
      </c>
      <c r="J65" s="365">
        <f t="shared" si="5"/>
        <v>0</v>
      </c>
      <c r="K65" s="211"/>
      <c r="L65" s="212"/>
      <c r="M65" s="29"/>
      <c r="O65" s="31" t="str">
        <f t="shared" si="2"/>
        <v>Condensing heater</v>
      </c>
      <c r="P65" s="31" t="s">
        <v>267</v>
      </c>
      <c r="Q65" s="31">
        <f>G65</f>
        <v>5.0499999999999998E-3</v>
      </c>
      <c r="R65" s="245" t="s">
        <v>291</v>
      </c>
      <c r="S65" s="31">
        <v>0</v>
      </c>
    </row>
    <row r="66" spans="1:19" s="31" customFormat="1" ht="29.25" customHeight="1" thickBot="1">
      <c r="A66" s="428" t="s">
        <v>292</v>
      </c>
      <c r="B66" s="147" t="s">
        <v>293</v>
      </c>
      <c r="C66" s="247" t="s">
        <v>294</v>
      </c>
      <c r="D66" s="221"/>
      <c r="E66" s="221"/>
      <c r="F66" s="218" t="s">
        <v>291</v>
      </c>
      <c r="G66" s="226">
        <v>1</v>
      </c>
      <c r="H66" s="219">
        <v>1</v>
      </c>
      <c r="I66" s="366">
        <f t="shared" si="1"/>
        <v>0</v>
      </c>
      <c r="J66" s="366">
        <f>MROUND(I66*G66,5)</f>
        <v>0</v>
      </c>
      <c r="K66" s="213"/>
      <c r="L66" s="214"/>
      <c r="M66" s="29"/>
      <c r="O66" s="31" t="str">
        <f t="shared" si="2"/>
        <v>Solar preheating</v>
      </c>
      <c r="P66" s="31" t="s">
        <v>294</v>
      </c>
      <c r="Q66" s="31">
        <v>1</v>
      </c>
      <c r="R66" s="245" t="s">
        <v>291</v>
      </c>
      <c r="S66" s="31">
        <v>1</v>
      </c>
    </row>
    <row r="67" spans="1:19" ht="22.2" thickTop="1" thickBot="1">
      <c r="D67" s="32"/>
      <c r="E67" s="32"/>
      <c r="F67" s="703" t="s">
        <v>510</v>
      </c>
      <c r="G67" s="703"/>
      <c r="I67" s="33" t="s">
        <v>202</v>
      </c>
      <c r="J67" s="34">
        <f>J59+J60+J61+J62+J63+J64+J65+J66</f>
        <v>0</v>
      </c>
      <c r="M67" s="35"/>
    </row>
    <row r="68" spans="1:19" ht="21.6" thickBot="1">
      <c r="D68" s="32"/>
      <c r="E68" s="32"/>
      <c r="F68" s="32"/>
      <c r="G68" s="210"/>
      <c r="I68" s="208"/>
      <c r="J68" s="209"/>
      <c r="K68" s="240" t="s">
        <v>295</v>
      </c>
      <c r="L68" s="241">
        <f>SUM(L59:L66)</f>
        <v>0</v>
      </c>
      <c r="M68" s="35"/>
    </row>
    <row r="69" spans="1:19" ht="21.6" thickBot="1">
      <c r="D69" s="32"/>
      <c r="E69" s="32"/>
      <c r="F69" s="32"/>
      <c r="G69" s="210"/>
      <c r="J69" s="209"/>
      <c r="K69" s="240" t="s">
        <v>296</v>
      </c>
      <c r="L69" s="239">
        <f>J67*B7</f>
        <v>0</v>
      </c>
      <c r="M69" s="35"/>
      <c r="N69" s="35"/>
    </row>
    <row r="70" spans="1:19" ht="21.6" thickBot="1">
      <c r="D70" s="32"/>
      <c r="E70" s="32"/>
      <c r="F70" s="32"/>
      <c r="G70" s="210"/>
      <c r="I70" s="208"/>
      <c r="J70" s="209"/>
      <c r="L70" s="35"/>
      <c r="M70" s="35"/>
      <c r="N70" s="35"/>
    </row>
    <row r="71" spans="1:19" ht="14.4" thickBot="1">
      <c r="A71" s="236" t="s">
        <v>297</v>
      </c>
      <c r="B71" s="237"/>
      <c r="C71" s="237"/>
      <c r="D71" s="237"/>
      <c r="E71" s="237"/>
      <c r="F71" s="237"/>
      <c r="G71" s="237"/>
      <c r="H71" s="237"/>
      <c r="I71" s="237"/>
      <c r="J71" s="237"/>
      <c r="K71" s="237"/>
      <c r="L71" s="238"/>
      <c r="O71" s="9" t="s">
        <v>266</v>
      </c>
      <c r="P71" s="9" t="s">
        <v>267</v>
      </c>
      <c r="Q71" s="9">
        <v>0</v>
      </c>
      <c r="S71" s="9">
        <v>0</v>
      </c>
    </row>
    <row r="72" spans="1:19" ht="41.4">
      <c r="A72" s="234"/>
      <c r="B72" s="709"/>
      <c r="C72" s="710"/>
      <c r="D72" s="234" t="s">
        <v>101</v>
      </c>
      <c r="E72" s="234" t="s">
        <v>102</v>
      </c>
      <c r="F72" s="234" t="s">
        <v>98</v>
      </c>
      <c r="G72" s="234" t="s">
        <v>298</v>
      </c>
      <c r="H72" s="234" t="s">
        <v>299</v>
      </c>
      <c r="I72" s="235" t="s">
        <v>300</v>
      </c>
      <c r="J72" s="234" t="s">
        <v>301</v>
      </c>
      <c r="K72" s="234" t="s">
        <v>302</v>
      </c>
      <c r="L72" s="35"/>
      <c r="M72" s="35"/>
      <c r="N72" s="35"/>
    </row>
    <row r="73" spans="1:19" ht="25.5" customHeight="1">
      <c r="A73" s="242" t="str">
        <f>'3.Energy. Simu. final'!C76</f>
        <v>Type of equipment 1:</v>
      </c>
      <c r="B73" s="704" t="str">
        <f>'2.Energy Simu. prelim.'!F72</f>
        <v>&lt;Select&gt;</v>
      </c>
      <c r="C73" s="705"/>
      <c r="D73" s="362" t="str">
        <f>IF('2.Energy Simu. prelim.'!E73&lt;&gt;"",'2.Energy Simu. prelim.'!E73,"")</f>
        <v/>
      </c>
      <c r="E73" s="362" t="str">
        <f>IF('2.Energy Simu. prelim.'!E74&lt;&gt;"",'2.Energy Simu. prelim.'!E74,"")</f>
        <v/>
      </c>
      <c r="F73" s="363" t="str">
        <f>IF('2.Energy Simu. prelim.'!E75&lt;&gt;"",'2.Energy Simu. prelim.'!E75,"")</f>
        <v/>
      </c>
      <c r="G73" s="362" t="str">
        <f>IF('2.Energy Simu. prelim.'!J74&lt;&gt;"",'2.Energy Simu. prelim.'!J74,"")</f>
        <v/>
      </c>
      <c r="H73" s="363" t="str">
        <f>IF('2.Energy Simu. prelim.'!J75&lt;&gt;"",'2.Energy Simu. prelim.'!J75,"")</f>
        <v/>
      </c>
      <c r="I73" s="362" t="str">
        <f>IF('2.Energy Simu. prelim.'!G73&lt;&gt;"",'2.Energy Simu. prelim.'!G73,"")</f>
        <v xml:space="preserve"> </v>
      </c>
      <c r="J73" s="497" t="str">
        <f>IF('2.Energy Simu. prelim.'!J73&lt;&gt;"",'2.Energy Simu. prelim.'!J73,"")</f>
        <v/>
      </c>
      <c r="K73" s="227">
        <f t="shared" ref="K73:K78" si="6">IFERROR(IF(VLOOKUP(B73,$A$59:$H$66,8,FALSE),J73*G73,G73),0)</f>
        <v>0</v>
      </c>
      <c r="L73" s="35"/>
      <c r="M73" s="35"/>
      <c r="N73" s="35"/>
    </row>
    <row r="74" spans="1:19" ht="25.5" customHeight="1">
      <c r="A74" s="242" t="str">
        <f>'3.Energy. Simu. final'!C81</f>
        <v>Type of equipment 2:</v>
      </c>
      <c r="B74" s="704" t="str">
        <f>'2.Energy Simu. prelim.'!F77</f>
        <v>&lt;Select&gt;</v>
      </c>
      <c r="C74" s="705"/>
      <c r="D74" s="362" t="str">
        <f>IF('2.Energy Simu. prelim.'!E78&lt;&gt;"",'2.Energy Simu. prelim.'!E78,"")</f>
        <v/>
      </c>
      <c r="E74" s="362" t="str">
        <f>IF('2.Energy Simu. prelim.'!E79&lt;&gt;"",'2.Energy Simu. prelim.'!E79,"")</f>
        <v/>
      </c>
      <c r="F74" s="363" t="str">
        <f>IF('2.Energy Simu. prelim.'!E80&lt;&gt;"",'2.Energy Simu. prelim.'!E80,"")</f>
        <v/>
      </c>
      <c r="G74" s="362" t="str">
        <f>IF('2.Energy Simu. prelim.'!J79&lt;&gt;"",'2.Energy Simu. prelim.'!J79,"")</f>
        <v/>
      </c>
      <c r="H74" s="363" t="str">
        <f>IF('2.Energy Simu. prelim.'!J80&lt;&gt;"",'2.Energy Simu. prelim.'!J80,"")</f>
        <v/>
      </c>
      <c r="I74" s="362" t="str">
        <f>IF('2.Energy Simu. prelim.'!G78&lt;&gt;"",'2.Energy Simu. prelim.'!G78,"")</f>
        <v xml:space="preserve"> </v>
      </c>
      <c r="J74" s="497" t="str">
        <f>IF('2.Energy Simu. prelim.'!J78&lt;&gt;"",'2.Energy Simu. prelim.'!J78,"")</f>
        <v/>
      </c>
      <c r="K74" s="227">
        <f t="shared" si="6"/>
        <v>0</v>
      </c>
      <c r="L74" s="35"/>
      <c r="M74" s="35"/>
      <c r="N74" s="35"/>
    </row>
    <row r="75" spans="1:19" ht="25.5" customHeight="1">
      <c r="A75" s="242" t="str">
        <f>'3.Energy. Simu. final'!C86</f>
        <v>Type of equipment 3:</v>
      </c>
      <c r="B75" s="704" t="str">
        <f>'2.Energy Simu. prelim.'!F82</f>
        <v>&lt;Select&gt;</v>
      </c>
      <c r="C75" s="705"/>
      <c r="D75" s="362" t="str">
        <f>IF('2.Energy Simu. prelim.'!E83&lt;&gt;"",'2.Energy Simu. prelim.'!E83,"")</f>
        <v/>
      </c>
      <c r="E75" s="362" t="str">
        <f>IF('2.Energy Simu. prelim.'!E84&lt;&gt;"",'2.Energy Simu. prelim.'!E84,"")</f>
        <v/>
      </c>
      <c r="F75" s="363" t="str">
        <f>IF('2.Energy Simu. prelim.'!E85&lt;&gt;"",'2.Energy Simu. prelim.'!E85,"")</f>
        <v/>
      </c>
      <c r="G75" s="362" t="str">
        <f>IF('2.Energy Simu. prelim.'!J84&lt;&gt;"",'2.Energy Simu. prelim.'!J84,"")</f>
        <v/>
      </c>
      <c r="H75" s="363" t="str">
        <f>IF('2.Energy Simu. prelim.'!J85&lt;&gt;"",'2.Energy Simu. prelim.'!J85,"")</f>
        <v/>
      </c>
      <c r="I75" s="362" t="str">
        <f>IF('2.Energy Simu. prelim.'!G83&lt;&gt;"",'2.Energy Simu. prelim.'!G83,"")</f>
        <v xml:space="preserve"> </v>
      </c>
      <c r="J75" s="497" t="str">
        <f>IF('2.Energy Simu. prelim.'!J83&lt;&gt;"",'2.Energy Simu. prelim.'!J83,"")</f>
        <v/>
      </c>
      <c r="K75" s="227">
        <f t="shared" si="6"/>
        <v>0</v>
      </c>
      <c r="L75" s="35"/>
      <c r="M75" s="35"/>
      <c r="N75" s="35"/>
    </row>
    <row r="76" spans="1:19" ht="25.5" customHeight="1">
      <c r="A76" s="242" t="str">
        <f>'3.Energy. Simu. final'!C92</f>
        <v>Type of equipment 4:</v>
      </c>
      <c r="B76" s="704" t="str">
        <f>'2.Energy Simu. prelim.'!F88</f>
        <v>&lt;Select&gt;</v>
      </c>
      <c r="C76" s="705"/>
      <c r="D76" s="362" t="str">
        <f>IF('2.Energy Simu. prelim.'!E89&lt;&gt;"",'2.Energy Simu. prelim.'!E89,"")</f>
        <v/>
      </c>
      <c r="E76" s="362" t="str">
        <f>IF('2.Energy Simu. prelim.'!E90&lt;&gt;"",'2.Energy Simu. prelim.'!E90,"")</f>
        <v/>
      </c>
      <c r="F76" s="363" t="str">
        <f>IF('2.Energy Simu. prelim.'!E91&lt;&gt;"",'2.Energy Simu. prelim.'!E91,"")</f>
        <v/>
      </c>
      <c r="G76" s="362" t="str">
        <f>IF('2.Energy Simu. prelim.'!J90&lt;&gt;"",'2.Energy Simu. prelim.'!J90,"")</f>
        <v/>
      </c>
      <c r="H76" s="363" t="str">
        <f>IF('2.Energy Simu. prelim.'!J91&lt;&gt;"",'2.Energy Simu. prelim.'!J91,"")</f>
        <v/>
      </c>
      <c r="I76" s="362" t="str">
        <f>IF('2.Energy Simu. prelim.'!G89&lt;&gt;"",'2.Energy Simu. prelim.'!G89,"")</f>
        <v xml:space="preserve"> </v>
      </c>
      <c r="J76" s="497" t="str">
        <f>IF('2.Energy Simu. prelim.'!J89&lt;&gt;"",'2.Energy Simu. prelim.'!J89,"")</f>
        <v/>
      </c>
      <c r="K76" s="227">
        <f t="shared" si="6"/>
        <v>0</v>
      </c>
      <c r="L76" s="35"/>
      <c r="M76" s="35"/>
      <c r="N76" s="35"/>
    </row>
    <row r="77" spans="1:19" ht="25.5" customHeight="1">
      <c r="A77" s="242" t="str">
        <f>'3.Energy. Simu. final'!C97</f>
        <v>Type of equipment 5:</v>
      </c>
      <c r="B77" s="704" t="str">
        <f>'2.Energy Simu. prelim.'!F93</f>
        <v>&lt;Select&gt;</v>
      </c>
      <c r="C77" s="705"/>
      <c r="D77" s="362" t="str">
        <f>IF('2.Energy Simu. prelim.'!E94&lt;&gt;"",'2.Energy Simu. prelim.'!E94,"")</f>
        <v/>
      </c>
      <c r="E77" s="362" t="str">
        <f>IF('2.Energy Simu. prelim.'!E95&lt;&gt;"",'2.Energy Simu. prelim.'!E95,"")</f>
        <v/>
      </c>
      <c r="F77" s="363" t="str">
        <f>IF('2.Energy Simu. prelim.'!E96&lt;&gt;"",'2.Energy Simu. prelim.'!E96,"")</f>
        <v/>
      </c>
      <c r="G77" s="362" t="str">
        <f>IF('2.Energy Simu. prelim.'!J95&lt;&gt;"",'2.Energy Simu. prelim.'!J95,"")</f>
        <v/>
      </c>
      <c r="H77" s="363" t="str">
        <f>IF('2.Energy Simu. prelim.'!J96&lt;&gt;"",'2.Energy Simu. prelim.'!J96,"")</f>
        <v/>
      </c>
      <c r="I77" s="362" t="str">
        <f>IF('2.Energy Simu. prelim.'!G94&lt;&gt;"",'2.Energy Simu. prelim.'!G94,"")</f>
        <v xml:space="preserve"> </v>
      </c>
      <c r="J77" s="497" t="str">
        <f>IF('2.Energy Simu. prelim.'!J94&lt;&gt;"",'2.Energy Simu. prelim.'!J94,"")</f>
        <v/>
      </c>
      <c r="K77" s="227">
        <f t="shared" si="6"/>
        <v>0</v>
      </c>
      <c r="L77" s="35"/>
      <c r="M77" s="35"/>
      <c r="N77" s="35"/>
    </row>
    <row r="78" spans="1:19" ht="25.5" customHeight="1">
      <c r="A78" s="242" t="str">
        <f>'3.Energy. Simu. final'!C102</f>
        <v>Type of equipment 6:</v>
      </c>
      <c r="B78" s="704" t="str">
        <f>'2.Energy Simu. prelim.'!F98</f>
        <v>&lt;Select&gt;</v>
      </c>
      <c r="C78" s="705"/>
      <c r="D78" s="362" t="str">
        <f>IF('2.Energy Simu. prelim.'!E99&lt;&gt;"",'2.Energy Simu. prelim.'!E99,"")</f>
        <v/>
      </c>
      <c r="E78" s="362" t="str">
        <f>IF('2.Energy Simu. prelim.'!E73&lt;&gt;"",'2.Energy Simu. prelim.'!E73,"")</f>
        <v/>
      </c>
      <c r="F78" s="363" t="str">
        <f>IF('2.Energy Simu. prelim.'!E101&lt;&gt;"",'2.Energy Simu. prelim.'!E101,"")</f>
        <v/>
      </c>
      <c r="G78" s="362" t="str">
        <f>IF('2.Energy Simu. prelim.'!J73&lt;&gt;"",'2.Energy Simu. prelim.'!J73,"")</f>
        <v/>
      </c>
      <c r="H78" s="363" t="str">
        <f>IF('2.Energy Simu. prelim.'!J101&lt;&gt;"",'2.Energy Simu. prelim.'!J101,"")</f>
        <v/>
      </c>
      <c r="I78" s="362" t="str">
        <f>IF('2.Energy Simu. prelim.'!G99&lt;&gt;"",'2.Energy Simu. prelim.'!G99,"")</f>
        <v xml:space="preserve"> </v>
      </c>
      <c r="J78" s="497" t="str">
        <f>IF('2.Energy Simu. prelim.'!J99&lt;&gt;"",'2.Energy Simu. prelim.'!J99,"")</f>
        <v/>
      </c>
      <c r="K78" s="227">
        <f t="shared" si="6"/>
        <v>0</v>
      </c>
      <c r="L78" s="35"/>
      <c r="M78" s="35"/>
      <c r="N78" s="35"/>
    </row>
    <row r="79" spans="1:19" ht="22.5" customHeight="1">
      <c r="A79" s="478"/>
    </row>
    <row r="80" spans="1:19" ht="22.5" customHeight="1" thickBot="1"/>
    <row r="81" spans="1:13" ht="18" thickBot="1">
      <c r="A81" s="706" t="s">
        <v>303</v>
      </c>
      <c r="B81" s="707"/>
      <c r="C81" s="707"/>
      <c r="D81" s="707"/>
      <c r="E81" s="707"/>
      <c r="F81" s="707"/>
      <c r="G81" s="707"/>
      <c r="H81" s="707"/>
      <c r="I81" s="707"/>
      <c r="J81" s="707"/>
      <c r="K81" s="707"/>
      <c r="L81" s="708"/>
      <c r="M81" s="17"/>
    </row>
    <row r="83" spans="1:13" ht="14.4" thickBot="1">
      <c r="A83" s="27"/>
      <c r="B83" s="27"/>
      <c r="C83" s="27"/>
      <c r="D83" s="27"/>
      <c r="E83" s="27"/>
      <c r="F83" s="27"/>
      <c r="G83" s="27"/>
    </row>
    <row r="84" spans="1:13" ht="14.4" thickBot="1">
      <c r="A84" s="174" t="s">
        <v>304</v>
      </c>
      <c r="B84" s="711" t="s">
        <v>305</v>
      </c>
      <c r="C84" s="711"/>
      <c r="D84" s="711" t="s">
        <v>306</v>
      </c>
      <c r="E84" s="712"/>
      <c r="F84" s="36"/>
      <c r="G84" s="36"/>
    </row>
    <row r="85" spans="1:13" ht="13.8">
      <c r="A85" s="713" t="s">
        <v>307</v>
      </c>
      <c r="B85" s="715" t="s">
        <v>308</v>
      </c>
      <c r="C85" s="715"/>
      <c r="D85" s="715" t="s">
        <v>308</v>
      </c>
      <c r="E85" s="716"/>
      <c r="F85" s="147" t="s">
        <v>309</v>
      </c>
      <c r="G85" s="145" t="s">
        <v>310</v>
      </c>
    </row>
    <row r="86" spans="1:13" ht="13.8">
      <c r="A86" s="714"/>
      <c r="B86" s="145" t="s">
        <v>311</v>
      </c>
      <c r="C86" s="145" t="s">
        <v>312</v>
      </c>
      <c r="D86" s="145" t="s">
        <v>311</v>
      </c>
      <c r="E86" s="148" t="s">
        <v>312</v>
      </c>
      <c r="F86" s="147"/>
      <c r="G86" s="145" t="s">
        <v>313</v>
      </c>
    </row>
    <row r="87" spans="1:13" ht="13.8">
      <c r="A87" s="149" t="s">
        <v>314</v>
      </c>
      <c r="B87" s="349">
        <f>'2.Energy Simu. prelim.'!E119</f>
        <v>0</v>
      </c>
      <c r="C87" s="349">
        <f>'2.Energy Simu. prelim.'!F119</f>
        <v>0</v>
      </c>
      <c r="D87" s="349">
        <f>'2.Energy Simu. prelim.'!G119</f>
        <v>0</v>
      </c>
      <c r="E87" s="349">
        <f>'2.Energy Simu. prelim.'!H119</f>
        <v>0</v>
      </c>
      <c r="F87" s="37" t="str">
        <f t="shared" ref="F87:F93" si="7">IF(IFERROR(E87/C87,"oui")="oui","",E87/C87)</f>
        <v/>
      </c>
      <c r="G87" s="38">
        <f t="shared" ref="G87:G95" si="8">(C87-E87)/37.89</f>
        <v>0</v>
      </c>
    </row>
    <row r="88" spans="1:13" ht="13.8">
      <c r="A88" s="149" t="s">
        <v>315</v>
      </c>
      <c r="B88" s="349">
        <f>'2.Energy Simu. prelim.'!E120</f>
        <v>0</v>
      </c>
      <c r="C88" s="349">
        <f>'2.Energy Simu. prelim.'!F120</f>
        <v>0</v>
      </c>
      <c r="D88" s="349">
        <f>'2.Energy Simu. prelim.'!G120</f>
        <v>0</v>
      </c>
      <c r="E88" s="349">
        <f>'2.Energy Simu. prelim.'!H120</f>
        <v>0</v>
      </c>
      <c r="F88" s="37" t="str">
        <f t="shared" si="7"/>
        <v/>
      </c>
      <c r="G88" s="38">
        <f t="shared" si="8"/>
        <v>0</v>
      </c>
    </row>
    <row r="89" spans="1:13" ht="13.8">
      <c r="A89" s="149" t="s">
        <v>316</v>
      </c>
      <c r="B89" s="349">
        <f>'2.Energy Simu. prelim.'!E121</f>
        <v>0</v>
      </c>
      <c r="C89" s="349">
        <f>'2.Energy Simu. prelim.'!F121</f>
        <v>0</v>
      </c>
      <c r="D89" s="349">
        <f>'2.Energy Simu. prelim.'!G121</f>
        <v>0</v>
      </c>
      <c r="E89" s="349">
        <f>'2.Energy Simu. prelim.'!H121</f>
        <v>0</v>
      </c>
      <c r="F89" s="37" t="str">
        <f t="shared" si="7"/>
        <v/>
      </c>
      <c r="G89" s="38">
        <f t="shared" si="8"/>
        <v>0</v>
      </c>
    </row>
    <row r="90" spans="1:13" ht="13.8">
      <c r="A90" s="149" t="s">
        <v>317</v>
      </c>
      <c r="B90" s="349">
        <f>'2.Energy Simu. prelim.'!E122</f>
        <v>0</v>
      </c>
      <c r="C90" s="349">
        <f>'2.Energy Simu. prelim.'!F122</f>
        <v>0</v>
      </c>
      <c r="D90" s="349">
        <f>'2.Energy Simu. prelim.'!G122</f>
        <v>0</v>
      </c>
      <c r="E90" s="349">
        <f>'2.Energy Simu. prelim.'!H122</f>
        <v>0</v>
      </c>
      <c r="F90" s="37" t="str">
        <f t="shared" si="7"/>
        <v/>
      </c>
      <c r="G90" s="38">
        <f t="shared" si="8"/>
        <v>0</v>
      </c>
    </row>
    <row r="91" spans="1:13" ht="13.8">
      <c r="A91" s="149" t="s">
        <v>318</v>
      </c>
      <c r="B91" s="349">
        <f>'2.Energy Simu. prelim.'!E123</f>
        <v>0</v>
      </c>
      <c r="C91" s="349">
        <f>'2.Energy Simu. prelim.'!F123</f>
        <v>0</v>
      </c>
      <c r="D91" s="349">
        <f>'2.Energy Simu. prelim.'!G123</f>
        <v>0</v>
      </c>
      <c r="E91" s="349">
        <f>'2.Energy Simu. prelim.'!H123</f>
        <v>0</v>
      </c>
      <c r="F91" s="37" t="str">
        <f t="shared" si="7"/>
        <v/>
      </c>
      <c r="G91" s="38">
        <f t="shared" si="8"/>
        <v>0</v>
      </c>
    </row>
    <row r="92" spans="1:13" ht="13.8">
      <c r="A92" s="149" t="s">
        <v>319</v>
      </c>
      <c r="B92" s="349">
        <f>'2.Energy Simu. prelim.'!E124</f>
        <v>0</v>
      </c>
      <c r="C92" s="349">
        <f>'2.Energy Simu. prelim.'!F124</f>
        <v>0</v>
      </c>
      <c r="D92" s="349">
        <f>'2.Energy Simu. prelim.'!G124</f>
        <v>0</v>
      </c>
      <c r="E92" s="349">
        <f>'2.Energy Simu. prelim.'!H124</f>
        <v>0</v>
      </c>
      <c r="F92" s="37" t="str">
        <f t="shared" si="7"/>
        <v/>
      </c>
      <c r="G92" s="38">
        <f t="shared" si="8"/>
        <v>0</v>
      </c>
    </row>
    <row r="93" spans="1:13" ht="13.8">
      <c r="A93" s="149" t="s">
        <v>114</v>
      </c>
      <c r="B93" s="349">
        <f>'2.Energy Simu. prelim.'!E125</f>
        <v>0</v>
      </c>
      <c r="C93" s="349">
        <f>'2.Energy Simu. prelim.'!F125</f>
        <v>0</v>
      </c>
      <c r="D93" s="349">
        <f>'2.Energy Simu. prelim.'!G125</f>
        <v>0</v>
      </c>
      <c r="E93" s="349">
        <f>'2.Energy Simu. prelim.'!H125</f>
        <v>0</v>
      </c>
      <c r="F93" s="37" t="str">
        <f t="shared" si="7"/>
        <v/>
      </c>
      <c r="G93" s="38">
        <f t="shared" si="8"/>
        <v>0</v>
      </c>
    </row>
    <row r="94" spans="1:13" ht="14.4" thickBot="1">
      <c r="A94" s="150" t="s">
        <v>320</v>
      </c>
      <c r="B94" s="349">
        <f>'2.Energy Simu. prelim.'!E126</f>
        <v>0</v>
      </c>
      <c r="C94" s="349">
        <f>'2.Energy Simu. prelim.'!F126</f>
        <v>0</v>
      </c>
      <c r="D94" s="349">
        <f>'2.Energy Simu. prelim.'!G126</f>
        <v>0</v>
      </c>
      <c r="E94" s="349">
        <f>'2.Energy Simu. prelim.'!H126</f>
        <v>0</v>
      </c>
      <c r="F94" s="37" t="str">
        <f>IF(IFERROR(E94/C94,"oui")="oui","",E94/C94)</f>
        <v/>
      </c>
      <c r="G94" s="38">
        <f t="shared" si="8"/>
        <v>0</v>
      </c>
    </row>
    <row r="95" spans="1:13" ht="14.4" thickBot="1">
      <c r="A95" s="151" t="s">
        <v>202</v>
      </c>
      <c r="B95" s="153">
        <f>SUM(B87:B94)</f>
        <v>0</v>
      </c>
      <c r="C95" s="153">
        <f>SUM(C87:C94)</f>
        <v>0</v>
      </c>
      <c r="D95" s="153">
        <f>SUM(D87:D94)</f>
        <v>0</v>
      </c>
      <c r="E95" s="154">
        <f>SUM(E87:E94)</f>
        <v>0</v>
      </c>
      <c r="F95" s="40" t="e">
        <f>E95/C95</f>
        <v>#DIV/0!</v>
      </c>
      <c r="G95" s="38">
        <f t="shared" si="8"/>
        <v>0</v>
      </c>
    </row>
    <row r="96" spans="1:13" ht="15" customHeight="1" thickBot="1">
      <c r="A96" s="152" t="s">
        <v>321</v>
      </c>
      <c r="B96" s="153" t="s">
        <v>118</v>
      </c>
      <c r="C96" s="155">
        <f>C95/$E$115</f>
        <v>0</v>
      </c>
      <c r="D96" s="153" t="s">
        <v>118</v>
      </c>
      <c r="E96" s="156">
        <f>E95/$E$115</f>
        <v>0</v>
      </c>
      <c r="F96" s="36"/>
      <c r="G96" s="36"/>
    </row>
    <row r="97" spans="1:17" ht="20.399999999999999" customHeight="1" thickBot="1">
      <c r="A97" s="475" t="s">
        <v>511</v>
      </c>
      <c r="B97" s="725" t="str">
        <f>IF(B52=0,"Pas de superficie",C96/$B$52)</f>
        <v>Pas de superficie</v>
      </c>
      <c r="C97" s="725"/>
      <c r="D97" s="725" t="str">
        <f>IF(B52=0,"Pas de superficie",E96/$B$52)</f>
        <v>Pas de superficie</v>
      </c>
      <c r="E97" s="726"/>
      <c r="F97" s="121"/>
      <c r="G97" s="36"/>
      <c r="H97" s="27"/>
    </row>
    <row r="98" spans="1:17" ht="14.4" thickBot="1">
      <c r="A98" s="36"/>
      <c r="B98" s="36"/>
      <c r="C98" s="41"/>
      <c r="D98" s="42"/>
      <c r="E98" s="41"/>
      <c r="F98" s="41"/>
      <c r="G98" s="36"/>
      <c r="H98" s="27"/>
    </row>
    <row r="99" spans="1:17" ht="15.6" thickBot="1">
      <c r="A99" s="727" t="s">
        <v>322</v>
      </c>
      <c r="B99" s="711"/>
      <c r="C99" s="712"/>
      <c r="D99" s="42"/>
      <c r="E99" s="41"/>
      <c r="F99" s="41"/>
      <c r="G99" s="36"/>
      <c r="H99" s="27"/>
      <c r="P99" s="11"/>
      <c r="Q99" s="43"/>
    </row>
    <row r="100" spans="1:17" ht="15">
      <c r="A100" s="157" t="s">
        <v>191</v>
      </c>
      <c r="B100" s="158" t="s">
        <v>323</v>
      </c>
      <c r="C100" s="159" t="s">
        <v>324</v>
      </c>
      <c r="D100" s="42"/>
      <c r="E100" s="41"/>
      <c r="F100" s="41"/>
      <c r="G100" s="36"/>
      <c r="H100" s="27"/>
      <c r="P100" s="11"/>
      <c r="Q100" s="43"/>
    </row>
    <row r="101" spans="1:17" ht="15">
      <c r="A101" s="44" t="s">
        <v>325</v>
      </c>
      <c r="B101" s="12"/>
      <c r="C101" s="45">
        <f>B101/37.89</f>
        <v>0</v>
      </c>
      <c r="D101" s="42"/>
      <c r="E101" s="41"/>
      <c r="F101" s="41"/>
      <c r="G101" s="36"/>
      <c r="H101" s="27"/>
      <c r="M101" s="9">
        <f>IF(B101="",1,0)</f>
        <v>1</v>
      </c>
      <c r="P101" s="11"/>
      <c r="Q101" s="43"/>
    </row>
    <row r="102" spans="1:17" ht="15">
      <c r="A102" s="46"/>
      <c r="B102" s="12"/>
      <c r="C102" s="45">
        <f>B102/37.89</f>
        <v>0</v>
      </c>
      <c r="D102" s="42"/>
      <c r="E102" s="41"/>
      <c r="F102" s="41"/>
      <c r="G102" s="36"/>
      <c r="H102" s="27"/>
      <c r="K102" s="47"/>
      <c r="N102" s="47"/>
      <c r="P102" s="11"/>
      <c r="Q102" s="43"/>
    </row>
    <row r="103" spans="1:17" ht="15">
      <c r="A103" s="46"/>
      <c r="B103" s="12"/>
      <c r="C103" s="45">
        <f>B103/37.89</f>
        <v>0</v>
      </c>
      <c r="D103" s="42"/>
      <c r="E103" s="41"/>
      <c r="F103" s="41"/>
      <c r="G103" s="36"/>
      <c r="H103" s="27"/>
      <c r="K103" s="47"/>
      <c r="N103" s="47"/>
      <c r="P103" s="11"/>
      <c r="Q103" s="43"/>
    </row>
    <row r="104" spans="1:17" ht="15">
      <c r="A104" s="46"/>
      <c r="B104" s="12"/>
      <c r="C104" s="45">
        <f>B104/37.89</f>
        <v>0</v>
      </c>
      <c r="D104" s="42"/>
      <c r="E104" s="41"/>
      <c r="F104" s="41"/>
      <c r="G104" s="36"/>
      <c r="H104" s="27"/>
      <c r="L104" s="47"/>
      <c r="M104" s="47"/>
      <c r="N104" s="47"/>
      <c r="O104" s="47"/>
      <c r="P104" s="11"/>
      <c r="Q104" s="43"/>
    </row>
    <row r="105" spans="1:17" ht="15.6" thickBot="1">
      <c r="A105" s="48"/>
      <c r="B105" s="39"/>
      <c r="C105" s="49">
        <f>B105/37.89</f>
        <v>0</v>
      </c>
      <c r="D105" s="42"/>
      <c r="E105" s="41"/>
      <c r="F105" s="41"/>
      <c r="G105" s="36"/>
      <c r="H105" s="27"/>
      <c r="K105" s="47"/>
      <c r="N105" s="47"/>
      <c r="P105" s="11"/>
      <c r="Q105" s="43"/>
    </row>
    <row r="106" spans="1:17" ht="15.6" thickBot="1">
      <c r="A106" s="50" t="s">
        <v>86</v>
      </c>
      <c r="B106" s="51">
        <f>SUM(B101:B105)</f>
        <v>0</v>
      </c>
      <c r="C106" s="52">
        <f>SUM(C101:C105)</f>
        <v>0</v>
      </c>
      <c r="D106" s="42"/>
      <c r="E106" s="41"/>
      <c r="F106" s="41"/>
      <c r="G106" s="36"/>
      <c r="H106" s="27"/>
      <c r="P106" s="11"/>
      <c r="Q106" s="43"/>
    </row>
    <row r="107" spans="1:17" ht="15.75" customHeight="1" outlineLevel="1" thickBot="1">
      <c r="A107" s="36"/>
      <c r="B107" s="36"/>
      <c r="C107" s="41"/>
      <c r="D107" s="42"/>
      <c r="E107" s="41"/>
      <c r="F107" s="41"/>
      <c r="G107" s="36"/>
      <c r="H107" s="27"/>
      <c r="K107" s="47"/>
      <c r="N107" s="47"/>
      <c r="P107" s="11"/>
      <c r="Q107" s="43"/>
    </row>
    <row r="108" spans="1:17" ht="15.75" customHeight="1" outlineLevel="1" thickBot="1">
      <c r="A108" s="728" t="s">
        <v>326</v>
      </c>
      <c r="B108" s="729"/>
      <c r="C108" s="729"/>
      <c r="D108" s="729"/>
      <c r="E108" s="730"/>
      <c r="F108" s="36"/>
      <c r="G108" s="36"/>
      <c r="H108" s="27"/>
      <c r="K108" s="47"/>
      <c r="N108" s="47"/>
      <c r="P108" s="11"/>
      <c r="Q108" s="43"/>
    </row>
    <row r="109" spans="1:17" ht="15.75" customHeight="1" outlineLevel="1">
      <c r="A109" s="181" t="s">
        <v>191</v>
      </c>
      <c r="B109" s="158" t="s">
        <v>311</v>
      </c>
      <c r="C109" s="158" t="s">
        <v>312</v>
      </c>
      <c r="D109" s="158" t="s">
        <v>116</v>
      </c>
      <c r="E109" s="158" t="s">
        <v>327</v>
      </c>
      <c r="F109" s="36"/>
      <c r="G109" s="36"/>
      <c r="H109" s="27"/>
      <c r="L109" s="47"/>
      <c r="M109" s="47"/>
      <c r="O109" s="47"/>
      <c r="P109" s="11"/>
      <c r="Q109" s="43"/>
    </row>
    <row r="110" spans="1:17" ht="15.75" customHeight="1" outlineLevel="1">
      <c r="A110" s="160" t="s">
        <v>328</v>
      </c>
      <c r="B110" s="53">
        <f>D95</f>
        <v>0</v>
      </c>
      <c r="C110" s="53">
        <f>E95</f>
        <v>0</v>
      </c>
      <c r="D110" s="53">
        <f>C110+B110</f>
        <v>0</v>
      </c>
      <c r="E110" s="53" t="e">
        <f>D110/B52</f>
        <v>#DIV/0!</v>
      </c>
      <c r="F110" s="122"/>
      <c r="G110" s="36"/>
      <c r="H110" s="27"/>
      <c r="P110" s="11"/>
      <c r="Q110" s="43"/>
    </row>
    <row r="111" spans="1:17" ht="15.75" customHeight="1" outlineLevel="1">
      <c r="A111" s="160" t="s">
        <v>329</v>
      </c>
      <c r="B111" s="53">
        <f>B95</f>
        <v>0</v>
      </c>
      <c r="C111" s="53">
        <f>C95</f>
        <v>0</v>
      </c>
      <c r="D111" s="53">
        <f>C111+B111</f>
        <v>0</v>
      </c>
      <c r="E111" s="53" t="e">
        <f>D111/B52</f>
        <v>#DIV/0!</v>
      </c>
      <c r="F111" s="122"/>
      <c r="G111" s="36"/>
      <c r="H111" s="27"/>
      <c r="P111" s="11"/>
      <c r="Q111" s="43"/>
    </row>
    <row r="112" spans="1:17" ht="15" outlineLevel="1">
      <c r="A112" s="160" t="s">
        <v>330</v>
      </c>
      <c r="B112" s="53">
        <f>-B110+B111</f>
        <v>0</v>
      </c>
      <c r="C112" s="53">
        <f>-C110+C111</f>
        <v>0</v>
      </c>
      <c r="D112" s="53">
        <f>-D110+D111</f>
        <v>0</v>
      </c>
      <c r="E112" s="53" t="e">
        <f>-E110+E111</f>
        <v>#DIV/0!</v>
      </c>
      <c r="F112" s="122"/>
      <c r="G112" s="36"/>
      <c r="H112" s="27"/>
      <c r="P112" s="11"/>
      <c r="Q112" s="43"/>
    </row>
    <row r="113" spans="1:17" ht="15" outlineLevel="1">
      <c r="A113" s="36"/>
      <c r="B113" s="36"/>
      <c r="C113" s="41"/>
      <c r="D113" s="42"/>
      <c r="E113" s="41"/>
      <c r="F113" s="41"/>
      <c r="G113" s="36"/>
      <c r="H113" s="27"/>
      <c r="P113" s="11"/>
      <c r="Q113" s="43"/>
    </row>
    <row r="114" spans="1:17" ht="15" outlineLevel="1">
      <c r="A114" s="160" t="s">
        <v>331</v>
      </c>
      <c r="B114" s="54">
        <f>B52</f>
        <v>0</v>
      </c>
      <c r="C114" s="41"/>
      <c r="D114" s="42"/>
      <c r="E114" s="145" t="s">
        <v>332</v>
      </c>
      <c r="F114" s="41"/>
      <c r="G114" s="36"/>
      <c r="H114" s="27"/>
      <c r="P114" s="11"/>
      <c r="Q114" s="43"/>
    </row>
    <row r="115" spans="1:17" ht="15" outlineLevel="1">
      <c r="A115" s="160" t="s">
        <v>333</v>
      </c>
      <c r="B115" s="54">
        <f>D112</f>
        <v>0</v>
      </c>
      <c r="C115" s="55" t="e">
        <f>D112/D111</f>
        <v>#DIV/0!</v>
      </c>
      <c r="D115" s="42"/>
      <c r="E115" s="203">
        <v>37.89</v>
      </c>
      <c r="F115" s="41"/>
      <c r="G115" s="36"/>
      <c r="H115" s="27"/>
      <c r="P115" s="11"/>
      <c r="Q115" s="43"/>
    </row>
    <row r="116" spans="1:17" ht="15" outlineLevel="1">
      <c r="A116" s="160" t="s">
        <v>334</v>
      </c>
      <c r="B116" s="54">
        <f>C112</f>
        <v>0</v>
      </c>
      <c r="C116" s="38">
        <f>B116/$E$115</f>
        <v>0</v>
      </c>
      <c r="D116" s="42"/>
      <c r="E116" s="41"/>
      <c r="F116" s="41"/>
      <c r="G116" s="36"/>
      <c r="H116" s="27"/>
      <c r="P116" s="11"/>
      <c r="Q116" s="43"/>
    </row>
    <row r="117" spans="1:17" ht="15" outlineLevel="1">
      <c r="A117" s="160" t="s">
        <v>335</v>
      </c>
      <c r="B117" s="54">
        <f>B116-B106</f>
        <v>0</v>
      </c>
      <c r="C117" s="38">
        <f>B117/$E$115</f>
        <v>0</v>
      </c>
      <c r="D117" s="42"/>
      <c r="E117" s="41"/>
      <c r="F117" s="41"/>
      <c r="G117" s="36"/>
      <c r="H117" s="27"/>
      <c r="P117" s="11"/>
      <c r="Q117" s="43"/>
    </row>
    <row r="118" spans="1:17" ht="15" outlineLevel="1">
      <c r="A118" s="36" t="s">
        <v>336</v>
      </c>
      <c r="B118" s="36"/>
      <c r="C118" s="41"/>
      <c r="D118" s="42"/>
      <c r="E118" s="41"/>
      <c r="F118" s="41"/>
      <c r="G118" s="36"/>
      <c r="H118" s="27"/>
      <c r="P118" s="11"/>
      <c r="Q118" s="43"/>
    </row>
    <row r="119" spans="1:17" ht="15.6" thickBot="1">
      <c r="A119" s="36"/>
      <c r="B119" s="36"/>
      <c r="C119" s="41"/>
      <c r="D119" s="42"/>
      <c r="E119" s="41"/>
      <c r="F119" s="41"/>
      <c r="G119" s="36"/>
      <c r="H119" s="27"/>
      <c r="P119" s="11"/>
      <c r="Q119" s="43"/>
    </row>
    <row r="120" spans="1:17" ht="15.6" thickBot="1">
      <c r="A120" s="727" t="s">
        <v>337</v>
      </c>
      <c r="B120" s="711"/>
      <c r="C120" s="712"/>
      <c r="D120" s="42"/>
      <c r="E120" s="41"/>
      <c r="F120" s="41"/>
      <c r="G120" s="36"/>
      <c r="H120" s="27"/>
      <c r="P120" s="11"/>
      <c r="Q120" s="43"/>
    </row>
    <row r="121" spans="1:17" ht="15">
      <c r="A121" s="161" t="s">
        <v>333</v>
      </c>
      <c r="B121" s="56" t="e">
        <f>D112/D111</f>
        <v>#DIV/0!</v>
      </c>
      <c r="C121" s="57"/>
      <c r="D121" s="42"/>
      <c r="E121" s="41"/>
      <c r="F121" s="41"/>
      <c r="G121" s="36"/>
      <c r="H121" s="27"/>
      <c r="P121" s="11"/>
      <c r="Q121" s="43"/>
    </row>
    <row r="122" spans="1:17" ht="15">
      <c r="A122" s="162" t="s">
        <v>334</v>
      </c>
      <c r="B122" s="58" t="e">
        <f>C112/C111</f>
        <v>#DIV/0!</v>
      </c>
      <c r="C122" s="45">
        <f>C112/$E$115</f>
        <v>0</v>
      </c>
      <c r="D122" s="42"/>
      <c r="E122" s="41"/>
      <c r="F122" s="41"/>
      <c r="G122" s="36"/>
      <c r="H122" s="27"/>
      <c r="P122" s="11"/>
      <c r="Q122" s="43"/>
    </row>
    <row r="123" spans="1:17" ht="15">
      <c r="A123" s="162" t="s">
        <v>338</v>
      </c>
      <c r="B123" s="53">
        <f>B106</f>
        <v>0</v>
      </c>
      <c r="C123" s="45">
        <f>C106</f>
        <v>0</v>
      </c>
      <c r="D123" s="42"/>
      <c r="E123" s="41"/>
      <c r="F123" s="41"/>
      <c r="G123" s="36"/>
      <c r="H123" s="27"/>
      <c r="P123" s="11"/>
      <c r="Q123" s="43"/>
    </row>
    <row r="124" spans="1:17" ht="15.6" thickBot="1">
      <c r="A124" s="163" t="s">
        <v>339</v>
      </c>
      <c r="B124" s="59">
        <f>C112-B106</f>
        <v>0</v>
      </c>
      <c r="C124" s="60">
        <f>B124/$E$115</f>
        <v>0</v>
      </c>
      <c r="D124" s="42"/>
      <c r="E124" s="41"/>
      <c r="F124" s="41"/>
      <c r="G124" s="36"/>
      <c r="H124" s="27"/>
      <c r="P124" s="11"/>
      <c r="Q124" s="43"/>
    </row>
    <row r="125" spans="1:17" ht="15.6" thickBot="1">
      <c r="A125" s="36"/>
      <c r="B125" s="36"/>
      <c r="C125" s="41"/>
      <c r="D125" s="42"/>
      <c r="E125" s="41"/>
      <c r="F125" s="41"/>
      <c r="G125" s="36"/>
      <c r="H125" s="27"/>
      <c r="P125" s="11"/>
      <c r="Q125" s="43"/>
    </row>
    <row r="126" spans="1:17" ht="15" thickBot="1">
      <c r="A126" s="164" t="s">
        <v>340</v>
      </c>
      <c r="B126" s="61"/>
      <c r="C126" s="202">
        <f>IF(B5&lt;44562,IF(B126="oui",20%,10%),5%)</f>
        <v>0.05</v>
      </c>
      <c r="D126" s="182" t="s">
        <v>341</v>
      </c>
      <c r="E126" s="41"/>
      <c r="F126" s="41"/>
      <c r="G126" s="36"/>
      <c r="H126" s="27"/>
      <c r="M126" s="9">
        <f>IF(B126="",1,0)</f>
        <v>1</v>
      </c>
    </row>
    <row r="127" spans="1:17" ht="13.8">
      <c r="A127" s="42"/>
      <c r="B127" s="42"/>
      <c r="C127" s="42"/>
      <c r="D127" s="42"/>
      <c r="E127" s="41"/>
      <c r="F127" s="41"/>
      <c r="G127" s="36"/>
      <c r="H127" s="27"/>
    </row>
    <row r="128" spans="1:17" ht="14.4" thickBot="1">
      <c r="A128" s="42"/>
      <c r="B128" s="145" t="s">
        <v>206</v>
      </c>
      <c r="C128" s="375" t="s">
        <v>342</v>
      </c>
      <c r="D128" s="42"/>
      <c r="E128" s="41"/>
      <c r="F128" s="41"/>
      <c r="G128" s="36"/>
      <c r="H128" s="27"/>
    </row>
    <row r="129" spans="1:13" ht="14.4" thickBot="1">
      <c r="A129" s="164" t="s">
        <v>343</v>
      </c>
      <c r="B129" s="62">
        <f>C129</f>
        <v>0</v>
      </c>
      <c r="C129" s="367">
        <f>'2.Energy Simu. prelim.'!I166</f>
        <v>0</v>
      </c>
      <c r="D129" s="42"/>
      <c r="E129" s="41"/>
      <c r="F129" s="41"/>
      <c r="G129" s="36"/>
      <c r="H129" s="27"/>
      <c r="M129" s="9">
        <f>IF(B129="",1,0)</f>
        <v>0</v>
      </c>
    </row>
    <row r="130" spans="1:13" ht="15.75" customHeight="1" thickBot="1">
      <c r="A130" s="36"/>
      <c r="B130" s="36"/>
      <c r="C130" s="63"/>
      <c r="D130" s="42"/>
      <c r="E130" s="63"/>
      <c r="F130" s="63"/>
      <c r="G130" s="36"/>
    </row>
    <row r="131" spans="1:13" ht="19.5" customHeight="1" thickBot="1">
      <c r="A131" s="706" t="s">
        <v>344</v>
      </c>
      <c r="B131" s="707"/>
      <c r="C131" s="707"/>
      <c r="D131" s="707"/>
      <c r="E131" s="707"/>
      <c r="F131" s="707"/>
      <c r="G131" s="707"/>
      <c r="H131" s="707"/>
      <c r="I131" s="707"/>
      <c r="J131" s="707"/>
      <c r="K131" s="707"/>
      <c r="L131" s="708"/>
      <c r="M131" s="17"/>
    </row>
    <row r="132" spans="1:13" ht="15.75" customHeight="1" outlineLevel="1">
      <c r="A132" s="36"/>
      <c r="B132" s="64">
        <v>0.18</v>
      </c>
      <c r="C132" s="65">
        <v>0.20699999999999999</v>
      </c>
      <c r="D132" s="64">
        <v>0</v>
      </c>
      <c r="E132" s="65">
        <v>0.26200000000000001</v>
      </c>
      <c r="F132" s="186">
        <v>0</v>
      </c>
      <c r="G132" s="66">
        <v>0.26800000000000002</v>
      </c>
      <c r="H132" s="9" t="s">
        <v>345</v>
      </c>
    </row>
    <row r="133" spans="1:13" ht="15.75" customHeight="1" outlineLevel="1">
      <c r="A133" s="36"/>
      <c r="B133" s="64">
        <f t="shared" ref="B133:G133" si="9">B132-$B$132</f>
        <v>0</v>
      </c>
      <c r="C133" s="64">
        <f t="shared" si="9"/>
        <v>2.6999999999999996E-2</v>
      </c>
      <c r="D133" s="64">
        <f t="shared" si="9"/>
        <v>-0.18</v>
      </c>
      <c r="E133" s="64">
        <f t="shared" si="9"/>
        <v>8.2000000000000017E-2</v>
      </c>
      <c r="F133" s="187">
        <f t="shared" si="9"/>
        <v>-0.18</v>
      </c>
      <c r="G133" s="64">
        <f t="shared" si="9"/>
        <v>8.8000000000000023E-2</v>
      </c>
    </row>
    <row r="134" spans="1:13" ht="15.75" customHeight="1" outlineLevel="1">
      <c r="A134" s="36"/>
      <c r="B134" s="64">
        <f t="shared" ref="B134:G134" si="10">B133-$C$133</f>
        <v>-2.6999999999999996E-2</v>
      </c>
      <c r="C134" s="64">
        <f t="shared" si="10"/>
        <v>0</v>
      </c>
      <c r="D134" s="64">
        <f t="shared" si="10"/>
        <v>-0.20699999999999999</v>
      </c>
      <c r="E134" s="64">
        <f t="shared" si="10"/>
        <v>5.5000000000000021E-2</v>
      </c>
      <c r="F134" s="187">
        <f t="shared" si="10"/>
        <v>-0.20699999999999999</v>
      </c>
      <c r="G134" s="64">
        <f t="shared" si="10"/>
        <v>6.1000000000000026E-2</v>
      </c>
    </row>
    <row r="135" spans="1:13" ht="27.6" outlineLevel="1">
      <c r="A135" s="27"/>
      <c r="B135" s="67" t="s">
        <v>346</v>
      </c>
      <c r="C135" s="67" t="s">
        <v>347</v>
      </c>
      <c r="D135" s="67" t="s">
        <v>348</v>
      </c>
      <c r="E135" s="67" t="s">
        <v>349</v>
      </c>
      <c r="F135" s="185" t="s">
        <v>209</v>
      </c>
      <c r="G135" s="67" t="s">
        <v>350</v>
      </c>
      <c r="H135" s="27"/>
      <c r="I135" s="27"/>
      <c r="J135" s="27"/>
      <c r="K135" s="27"/>
      <c r="L135" s="9">
        <v>1</v>
      </c>
    </row>
    <row r="136" spans="1:13" ht="13.8" outlineLevel="1">
      <c r="A136" s="36" t="s">
        <v>351</v>
      </c>
      <c r="B136" s="68">
        <v>0.03</v>
      </c>
      <c r="C136" s="69">
        <v>0</v>
      </c>
      <c r="D136" s="70">
        <v>0.21</v>
      </c>
      <c r="E136" s="69">
        <v>-0.17</v>
      </c>
      <c r="F136" s="188">
        <v>0</v>
      </c>
      <c r="G136" s="69">
        <v>0</v>
      </c>
      <c r="H136" s="9" t="s">
        <v>352</v>
      </c>
      <c r="I136" s="27"/>
      <c r="J136" s="27"/>
      <c r="K136" s="27"/>
      <c r="L136" s="9">
        <v>2</v>
      </c>
    </row>
    <row r="137" spans="1:13" ht="13.8" outlineLevel="1">
      <c r="A137" s="9" t="s">
        <v>353</v>
      </c>
      <c r="B137" s="71">
        <f>IF($B$5&lt;43661,0%,-3%)</f>
        <v>-0.03</v>
      </c>
      <c r="C137" s="71">
        <f>IF($B$5&lt;43661,0%,-3%)</f>
        <v>-0.03</v>
      </c>
      <c r="D137" s="71">
        <f>IF($B$5&lt;43661,0%,-3%)</f>
        <v>-0.03</v>
      </c>
      <c r="E137" s="71">
        <f>IF($B$5&lt;43661,0%,-3%)</f>
        <v>-0.03</v>
      </c>
      <c r="F137" s="189">
        <v>0</v>
      </c>
      <c r="G137" s="71">
        <f>IF($B$5&lt;43661,0%,-3%)</f>
        <v>-0.03</v>
      </c>
      <c r="H137" s="27"/>
      <c r="I137" s="27"/>
      <c r="J137" s="27"/>
      <c r="K137" s="27"/>
      <c r="L137" s="9">
        <v>3</v>
      </c>
    </row>
    <row r="138" spans="1:13" ht="15.75" customHeight="1" outlineLevel="1">
      <c r="A138" s="36" t="s">
        <v>351</v>
      </c>
      <c r="B138" s="71">
        <f>B136+B137</f>
        <v>0</v>
      </c>
      <c r="C138" s="71">
        <f>C136+C137</f>
        <v>-0.03</v>
      </c>
      <c r="D138" s="71">
        <f>D136+D137</f>
        <v>0.18</v>
      </c>
      <c r="E138" s="71">
        <f>E136+E137</f>
        <v>-0.2</v>
      </c>
      <c r="F138" s="189">
        <v>0</v>
      </c>
      <c r="G138" s="71">
        <f>G136+G137</f>
        <v>-0.03</v>
      </c>
      <c r="H138" s="27"/>
      <c r="I138" s="27"/>
      <c r="J138" s="27"/>
      <c r="K138" s="27"/>
      <c r="L138" s="9">
        <v>4</v>
      </c>
    </row>
    <row r="139" spans="1:13" ht="15.75" customHeight="1" outlineLevel="1">
      <c r="A139" s="72" t="s">
        <v>333</v>
      </c>
      <c r="B139" s="73" t="e">
        <f>B121</f>
        <v>#DIV/0!</v>
      </c>
      <c r="C139" s="73" t="e">
        <f>$B$139+C138</f>
        <v>#DIV/0!</v>
      </c>
      <c r="D139" s="73" t="e">
        <f>$B$139+D138</f>
        <v>#DIV/0!</v>
      </c>
      <c r="E139" s="73" t="e">
        <f>$B$139+E138</f>
        <v>#DIV/0!</v>
      </c>
      <c r="F139" s="190" t="e">
        <f>$B$139+F138</f>
        <v>#DIV/0!</v>
      </c>
      <c r="G139" s="73" t="e">
        <f>$B$139+G138</f>
        <v>#DIV/0!</v>
      </c>
      <c r="H139" s="74">
        <f>C126</f>
        <v>0.05</v>
      </c>
      <c r="I139" s="27" t="s">
        <v>354</v>
      </c>
      <c r="J139" s="27"/>
      <c r="K139" s="27"/>
      <c r="L139" s="9">
        <v>5</v>
      </c>
    </row>
    <row r="140" spans="1:13" ht="15.75" customHeight="1" outlineLevel="1">
      <c r="A140" s="36" t="s">
        <v>355</v>
      </c>
      <c r="B140" s="75">
        <f>C96</f>
        <v>0</v>
      </c>
      <c r="C140" s="75">
        <f>C142+C141</f>
        <v>0</v>
      </c>
      <c r="D140" s="75">
        <f>D142+D141</f>
        <v>0</v>
      </c>
      <c r="E140" s="75">
        <f>E142+E141</f>
        <v>0</v>
      </c>
      <c r="F140" s="191">
        <f>F142+F141</f>
        <v>0</v>
      </c>
      <c r="G140" s="75">
        <f>G142+G141</f>
        <v>0</v>
      </c>
      <c r="H140" s="27"/>
      <c r="I140" s="27"/>
      <c r="J140" s="27"/>
      <c r="K140" s="27"/>
      <c r="L140" s="9">
        <v>6</v>
      </c>
    </row>
    <row r="141" spans="1:13" ht="15.75" customHeight="1" outlineLevel="1">
      <c r="A141" s="36" t="s">
        <v>356</v>
      </c>
      <c r="B141" s="75">
        <f>E96</f>
        <v>0</v>
      </c>
      <c r="C141" s="75">
        <f>B141</f>
        <v>0</v>
      </c>
      <c r="D141" s="75">
        <f>C141</f>
        <v>0</v>
      </c>
      <c r="E141" s="75">
        <f>D141</f>
        <v>0</v>
      </c>
      <c r="F141" s="191">
        <f>E141</f>
        <v>0</v>
      </c>
      <c r="G141" s="75">
        <f>E141</f>
        <v>0</v>
      </c>
      <c r="H141" s="76" t="e">
        <f>C142/C140</f>
        <v>#DIV/0!</v>
      </c>
      <c r="I141" s="76" t="e">
        <f>D142/D140</f>
        <v>#DIV/0!</v>
      </c>
      <c r="J141" s="76" t="e">
        <f>E142/E140</f>
        <v>#DIV/0!</v>
      </c>
      <c r="K141" s="76" t="e">
        <f>G142/G140</f>
        <v>#DIV/0!</v>
      </c>
      <c r="L141" s="9">
        <v>7</v>
      </c>
    </row>
    <row r="142" spans="1:13" ht="15.75" customHeight="1" outlineLevel="1">
      <c r="A142" s="36" t="s">
        <v>357</v>
      </c>
      <c r="B142" s="77">
        <f>C122</f>
        <v>0</v>
      </c>
      <c r="C142" s="75">
        <f>$B$142*(1+C138)</f>
        <v>0</v>
      </c>
      <c r="D142" s="75">
        <f>$B$142*(1+D138)</f>
        <v>0</v>
      </c>
      <c r="E142" s="75">
        <f>$B$142*(1+E138)</f>
        <v>0</v>
      </c>
      <c r="F142" s="250">
        <f>$B$142*(1+F138)</f>
        <v>0</v>
      </c>
      <c r="G142" s="75">
        <f>$B$142*(1+G138)</f>
        <v>0</v>
      </c>
      <c r="H142" s="27"/>
      <c r="I142" s="74" t="e">
        <f>(I141-$H$141)/$H$141</f>
        <v>#DIV/0!</v>
      </c>
      <c r="J142" s="74" t="e">
        <f>(J141-$H$141)/$H$141</f>
        <v>#DIV/0!</v>
      </c>
      <c r="K142" s="74" t="e">
        <f>(K141-$H$141)/$H$141</f>
        <v>#DIV/0!</v>
      </c>
      <c r="L142" s="9">
        <v>8</v>
      </c>
    </row>
    <row r="143" spans="1:13" ht="15.75" customHeight="1" outlineLevel="1">
      <c r="A143" s="72" t="s">
        <v>358</v>
      </c>
      <c r="B143" s="64" t="e">
        <f t="shared" ref="B143:G143" si="11">1-B142/B140</f>
        <v>#DIV/0!</v>
      </c>
      <c r="C143" s="64" t="e">
        <f t="shared" si="11"/>
        <v>#DIV/0!</v>
      </c>
      <c r="D143" s="64" t="e">
        <f t="shared" si="11"/>
        <v>#DIV/0!</v>
      </c>
      <c r="E143" s="64" t="e">
        <f t="shared" si="11"/>
        <v>#DIV/0!</v>
      </c>
      <c r="F143" s="187" t="e">
        <f t="shared" si="11"/>
        <v>#DIV/0!</v>
      </c>
      <c r="G143" s="64" t="e">
        <f t="shared" si="11"/>
        <v>#DIV/0!</v>
      </c>
      <c r="H143" s="74">
        <v>0.3</v>
      </c>
      <c r="I143" s="27" t="s">
        <v>359</v>
      </c>
      <c r="J143" s="27"/>
      <c r="K143" s="27"/>
      <c r="L143" s="9">
        <v>9</v>
      </c>
    </row>
    <row r="144" spans="1:13" ht="15.75" customHeight="1" outlineLevel="1">
      <c r="A144" s="36" t="s">
        <v>360</v>
      </c>
      <c r="B144" s="77">
        <f>$C$123</f>
        <v>0</v>
      </c>
      <c r="C144" s="75">
        <f>(1+C138)*$B$144</f>
        <v>0</v>
      </c>
      <c r="D144" s="75">
        <f>(1+D138)*$B$144</f>
        <v>0</v>
      </c>
      <c r="E144" s="75">
        <f>(1+E138)*$B$144</f>
        <v>0</v>
      </c>
      <c r="F144" s="191">
        <f>(1+F138)*$B$144</f>
        <v>0</v>
      </c>
      <c r="G144" s="75">
        <f>(1+G138)*$B$144</f>
        <v>0</v>
      </c>
      <c r="H144" s="27"/>
      <c r="I144" s="27" t="s">
        <v>361</v>
      </c>
      <c r="J144" s="27"/>
      <c r="K144" s="27"/>
      <c r="L144" s="9">
        <v>10</v>
      </c>
    </row>
    <row r="145" spans="1:12" ht="15.75" customHeight="1" outlineLevel="1">
      <c r="A145" s="36" t="s">
        <v>362</v>
      </c>
      <c r="B145" s="77">
        <f t="shared" ref="B145:G145" si="12">$J$67</f>
        <v>0</v>
      </c>
      <c r="C145" s="75">
        <f t="shared" si="12"/>
        <v>0</v>
      </c>
      <c r="D145" s="75">
        <f t="shared" si="12"/>
        <v>0</v>
      </c>
      <c r="E145" s="75">
        <f t="shared" si="12"/>
        <v>0</v>
      </c>
      <c r="F145" s="191">
        <f t="shared" si="12"/>
        <v>0</v>
      </c>
      <c r="G145" s="75">
        <f t="shared" si="12"/>
        <v>0</v>
      </c>
      <c r="H145" s="27"/>
      <c r="I145" s="27" t="s">
        <v>363</v>
      </c>
      <c r="J145" s="27"/>
      <c r="K145" s="27"/>
      <c r="L145" s="9">
        <v>11</v>
      </c>
    </row>
    <row r="146" spans="1:12" ht="15.75" customHeight="1" outlineLevel="1">
      <c r="A146" s="78" t="s">
        <v>364</v>
      </c>
      <c r="B146" s="79">
        <f t="shared" ref="B146:G146" si="13">ROUND(B142-B144-B145,0)</f>
        <v>0</v>
      </c>
      <c r="C146" s="80">
        <f t="shared" si="13"/>
        <v>0</v>
      </c>
      <c r="D146" s="80">
        <f t="shared" si="13"/>
        <v>0</v>
      </c>
      <c r="E146" s="80">
        <f t="shared" si="13"/>
        <v>0</v>
      </c>
      <c r="F146" s="249">
        <f t="shared" si="13"/>
        <v>0</v>
      </c>
      <c r="G146" s="80">
        <f t="shared" si="13"/>
        <v>0</v>
      </c>
      <c r="H146" s="27"/>
      <c r="I146" s="27"/>
      <c r="J146" s="27"/>
      <c r="K146" s="27"/>
      <c r="L146" s="9">
        <v>12</v>
      </c>
    </row>
    <row r="147" spans="1:12" ht="13.8" outlineLevel="1">
      <c r="A147" s="27"/>
      <c r="B147" s="27"/>
      <c r="C147" s="27"/>
      <c r="D147" s="27"/>
      <c r="E147" s="27"/>
      <c r="F147" s="192"/>
      <c r="G147" s="27"/>
      <c r="H147" s="27"/>
      <c r="I147" s="27"/>
      <c r="J147" s="27"/>
      <c r="K147" s="27"/>
      <c r="L147" s="9">
        <v>13</v>
      </c>
    </row>
    <row r="148" spans="1:12" ht="15.75" customHeight="1" outlineLevel="1">
      <c r="A148" s="36" t="str">
        <f>"Subvention @"&amp;B7&amp;"$/m³"</f>
        <v>Subvention @5$/m³</v>
      </c>
      <c r="B148" s="81">
        <f t="shared" ref="B148:G148" si="14">$B$7*B146</f>
        <v>0</v>
      </c>
      <c r="C148" s="81">
        <f t="shared" si="14"/>
        <v>0</v>
      </c>
      <c r="D148" s="81">
        <f t="shared" si="14"/>
        <v>0</v>
      </c>
      <c r="E148" s="81">
        <f t="shared" si="14"/>
        <v>0</v>
      </c>
      <c r="F148" s="193">
        <f t="shared" si="14"/>
        <v>0</v>
      </c>
      <c r="G148" s="81">
        <f t="shared" si="14"/>
        <v>0</v>
      </c>
      <c r="H148" s="85">
        <f>B7</f>
        <v>5</v>
      </c>
      <c r="I148" s="27" t="s">
        <v>365</v>
      </c>
      <c r="J148" s="27"/>
      <c r="K148" s="27"/>
      <c r="L148" s="9">
        <v>14</v>
      </c>
    </row>
    <row r="149" spans="1:12" ht="15.75" customHeight="1" outlineLevel="1">
      <c r="A149" s="36" t="s">
        <v>366</v>
      </c>
      <c r="B149" s="81">
        <f t="shared" ref="B149:G149" si="15">$B$6</f>
        <v>325000</v>
      </c>
      <c r="C149" s="81">
        <f t="shared" si="15"/>
        <v>325000</v>
      </c>
      <c r="D149" s="81">
        <f t="shared" si="15"/>
        <v>325000</v>
      </c>
      <c r="E149" s="81">
        <f t="shared" si="15"/>
        <v>325000</v>
      </c>
      <c r="F149" s="193">
        <f t="shared" si="15"/>
        <v>325000</v>
      </c>
      <c r="G149" s="81">
        <f t="shared" si="15"/>
        <v>325000</v>
      </c>
      <c r="H149" s="83">
        <f>B6</f>
        <v>325000</v>
      </c>
      <c r="I149" s="27" t="s">
        <v>367</v>
      </c>
      <c r="J149" s="27"/>
      <c r="K149" s="27"/>
      <c r="L149" s="9">
        <v>15</v>
      </c>
    </row>
    <row r="150" spans="1:12" ht="15.75" customHeight="1" outlineLevel="1">
      <c r="A150" s="36" t="s">
        <v>368</v>
      </c>
      <c r="B150" s="81">
        <f t="shared" ref="B150:G150" si="16">$B$49</f>
        <v>0</v>
      </c>
      <c r="C150" s="81">
        <f t="shared" si="16"/>
        <v>0</v>
      </c>
      <c r="D150" s="81">
        <f t="shared" si="16"/>
        <v>0</v>
      </c>
      <c r="E150" s="81">
        <f t="shared" si="16"/>
        <v>0</v>
      </c>
      <c r="F150" s="193">
        <f t="shared" si="16"/>
        <v>0</v>
      </c>
      <c r="G150" s="81">
        <f t="shared" si="16"/>
        <v>0</v>
      </c>
      <c r="H150" s="74">
        <f>B8</f>
        <v>0.75</v>
      </c>
      <c r="I150" s="27" t="s">
        <v>369</v>
      </c>
      <c r="J150" s="27"/>
      <c r="K150" s="27"/>
      <c r="L150" s="9">
        <v>16</v>
      </c>
    </row>
    <row r="151" spans="1:12" ht="15.75" customHeight="1" outlineLevel="1">
      <c r="A151" s="78" t="s">
        <v>370</v>
      </c>
      <c r="B151" s="84">
        <f t="shared" ref="B151:G151" si="17">MIN(B148:B150)</f>
        <v>0</v>
      </c>
      <c r="C151" s="84">
        <f t="shared" si="17"/>
        <v>0</v>
      </c>
      <c r="D151" s="84">
        <f t="shared" si="17"/>
        <v>0</v>
      </c>
      <c r="E151" s="84">
        <f t="shared" si="17"/>
        <v>0</v>
      </c>
      <c r="F151" s="194">
        <f t="shared" si="17"/>
        <v>0</v>
      </c>
      <c r="G151" s="84">
        <f t="shared" si="17"/>
        <v>0</v>
      </c>
      <c r="H151" s="82"/>
      <c r="I151" s="27" t="s">
        <v>371</v>
      </c>
      <c r="J151" s="27"/>
      <c r="K151" s="27"/>
      <c r="L151" s="9">
        <v>17</v>
      </c>
    </row>
    <row r="152" spans="1:12" ht="13.8" outlineLevel="1">
      <c r="A152" s="27"/>
      <c r="B152" s="27"/>
      <c r="C152" s="27"/>
      <c r="D152" s="27"/>
      <c r="E152" s="27"/>
      <c r="F152" s="192"/>
      <c r="G152" s="27"/>
      <c r="H152" s="27"/>
      <c r="I152" s="27"/>
      <c r="J152" s="27"/>
      <c r="K152" s="27"/>
      <c r="L152" s="9">
        <v>18</v>
      </c>
    </row>
    <row r="153" spans="1:12" ht="15.75" customHeight="1" outlineLevel="1">
      <c r="A153" s="36" t="s">
        <v>372</v>
      </c>
      <c r="B153" s="85">
        <f t="shared" ref="B153:G153" si="18">$C$40</f>
        <v>0</v>
      </c>
      <c r="C153" s="85">
        <f t="shared" si="18"/>
        <v>0</v>
      </c>
      <c r="D153" s="85">
        <f t="shared" si="18"/>
        <v>0</v>
      </c>
      <c r="E153" s="85">
        <f t="shared" si="18"/>
        <v>0</v>
      </c>
      <c r="F153" s="195">
        <f t="shared" si="18"/>
        <v>0</v>
      </c>
      <c r="G153" s="85">
        <f t="shared" si="18"/>
        <v>0</v>
      </c>
      <c r="H153" s="27"/>
      <c r="I153" s="27"/>
      <c r="J153" s="27"/>
      <c r="K153" s="27"/>
      <c r="L153" s="9">
        <v>19</v>
      </c>
    </row>
    <row r="154" spans="1:12" ht="15.75" customHeight="1" outlineLevel="1">
      <c r="A154" s="36" t="s">
        <v>368</v>
      </c>
      <c r="B154" s="86">
        <f t="shared" ref="B154:G154" si="19">B150-B153</f>
        <v>0</v>
      </c>
      <c r="C154" s="86">
        <f t="shared" si="19"/>
        <v>0</v>
      </c>
      <c r="D154" s="86">
        <f t="shared" si="19"/>
        <v>0</v>
      </c>
      <c r="E154" s="86">
        <f t="shared" si="19"/>
        <v>0</v>
      </c>
      <c r="F154" s="196">
        <f t="shared" si="19"/>
        <v>0</v>
      </c>
      <c r="G154" s="86">
        <f t="shared" si="19"/>
        <v>0</v>
      </c>
      <c r="H154" s="27"/>
      <c r="I154" s="27"/>
      <c r="J154" s="27"/>
      <c r="K154" s="27"/>
      <c r="L154" s="9">
        <v>20</v>
      </c>
    </row>
    <row r="155" spans="1:12" ht="15.75" customHeight="1" outlineLevel="1">
      <c r="A155" s="78" t="s">
        <v>373</v>
      </c>
      <c r="B155" s="87">
        <f t="shared" ref="B155:G155" si="20">MIN(B154,B151)</f>
        <v>0</v>
      </c>
      <c r="C155" s="87">
        <f t="shared" si="20"/>
        <v>0</v>
      </c>
      <c r="D155" s="87">
        <f t="shared" si="20"/>
        <v>0</v>
      </c>
      <c r="E155" s="87">
        <f t="shared" si="20"/>
        <v>0</v>
      </c>
      <c r="F155" s="197">
        <f t="shared" si="20"/>
        <v>0</v>
      </c>
      <c r="G155" s="87">
        <f t="shared" si="20"/>
        <v>0</v>
      </c>
      <c r="H155" s="27"/>
      <c r="I155" s="27"/>
      <c r="J155" s="27"/>
      <c r="K155" s="27"/>
      <c r="L155" s="9">
        <v>21</v>
      </c>
    </row>
    <row r="156" spans="1:12" ht="15.75" customHeight="1" outlineLevel="1">
      <c r="A156" s="36"/>
      <c r="B156" s="81"/>
      <c r="C156" s="81"/>
      <c r="D156" s="81"/>
      <c r="E156" s="81"/>
      <c r="F156" s="193"/>
      <c r="G156" s="81"/>
      <c r="H156" s="82"/>
      <c r="I156" s="27"/>
      <c r="J156" s="27"/>
      <c r="K156" s="27"/>
      <c r="L156" s="9">
        <v>22</v>
      </c>
    </row>
    <row r="157" spans="1:12" ht="13.8" outlineLevel="1">
      <c r="A157" s="27" t="s">
        <v>374</v>
      </c>
      <c r="B157" s="85">
        <f t="shared" ref="B157:G157" si="21">$B$129</f>
        <v>0</v>
      </c>
      <c r="C157" s="85">
        <f t="shared" si="21"/>
        <v>0</v>
      </c>
      <c r="D157" s="85">
        <f t="shared" si="21"/>
        <v>0</v>
      </c>
      <c r="E157" s="85">
        <f t="shared" si="21"/>
        <v>0</v>
      </c>
      <c r="F157" s="195">
        <f t="shared" si="21"/>
        <v>0</v>
      </c>
      <c r="G157" s="85">
        <f t="shared" si="21"/>
        <v>0</v>
      </c>
      <c r="H157" s="27"/>
      <c r="I157" s="27"/>
      <c r="J157" s="27"/>
      <c r="K157" s="27"/>
      <c r="L157" s="9">
        <v>23</v>
      </c>
    </row>
    <row r="158" spans="1:12" ht="13.8" outlineLevel="1">
      <c r="A158" s="27" t="s">
        <v>375</v>
      </c>
      <c r="B158" s="85">
        <f t="shared" ref="B158:G158" si="22">B157*$B$12</f>
        <v>0</v>
      </c>
      <c r="C158" s="85">
        <f t="shared" si="22"/>
        <v>0</v>
      </c>
      <c r="D158" s="85">
        <f t="shared" si="22"/>
        <v>0</v>
      </c>
      <c r="E158" s="85">
        <f t="shared" si="22"/>
        <v>0</v>
      </c>
      <c r="F158" s="195">
        <f t="shared" si="22"/>
        <v>0</v>
      </c>
      <c r="G158" s="85">
        <f t="shared" si="22"/>
        <v>0</v>
      </c>
      <c r="H158" s="74">
        <f>B12</f>
        <v>0.75</v>
      </c>
      <c r="I158" s="27"/>
      <c r="J158" s="27"/>
      <c r="K158" s="27"/>
      <c r="L158" s="9">
        <v>24</v>
      </c>
    </row>
    <row r="159" spans="1:12" ht="13.8" outlineLevel="1">
      <c r="A159" s="27" t="s">
        <v>376</v>
      </c>
      <c r="B159" s="85">
        <f t="shared" ref="B159:G159" si="23">$B$11</f>
        <v>15000</v>
      </c>
      <c r="C159" s="85">
        <f t="shared" si="23"/>
        <v>15000</v>
      </c>
      <c r="D159" s="85">
        <f t="shared" si="23"/>
        <v>15000</v>
      </c>
      <c r="E159" s="85">
        <f t="shared" si="23"/>
        <v>15000</v>
      </c>
      <c r="F159" s="195">
        <f t="shared" si="23"/>
        <v>15000</v>
      </c>
      <c r="G159" s="85">
        <f t="shared" si="23"/>
        <v>15000</v>
      </c>
      <c r="H159" s="83">
        <f>B11</f>
        <v>15000</v>
      </c>
      <c r="I159" s="27" t="str">
        <f>"Coût de la simulation, max. "&amp;B11&amp;"$"</f>
        <v>Coût de la simulation, max. 15000$</v>
      </c>
      <c r="J159" s="27"/>
      <c r="K159" s="27"/>
      <c r="L159" s="9">
        <v>25</v>
      </c>
    </row>
    <row r="160" spans="1:12" ht="15.75" customHeight="1" outlineLevel="1">
      <c r="A160" s="78" t="s">
        <v>377</v>
      </c>
      <c r="B160" s="87">
        <f t="shared" ref="B160:G160" si="24">MIN(B158:B159)</f>
        <v>0</v>
      </c>
      <c r="C160" s="87">
        <f t="shared" si="24"/>
        <v>0</v>
      </c>
      <c r="D160" s="87">
        <f t="shared" si="24"/>
        <v>0</v>
      </c>
      <c r="E160" s="87">
        <f t="shared" si="24"/>
        <v>0</v>
      </c>
      <c r="F160" s="197">
        <f t="shared" si="24"/>
        <v>0</v>
      </c>
      <c r="G160" s="87">
        <f t="shared" si="24"/>
        <v>0</v>
      </c>
      <c r="H160" s="27"/>
      <c r="I160" s="27"/>
      <c r="J160" s="27"/>
      <c r="K160" s="27"/>
      <c r="L160" s="9">
        <v>26</v>
      </c>
    </row>
    <row r="161" spans="1:13" ht="15.75" customHeight="1" outlineLevel="1">
      <c r="A161" s="36"/>
      <c r="B161" s="36"/>
      <c r="C161" s="41"/>
      <c r="D161" s="42"/>
      <c r="E161" s="41"/>
      <c r="F161" s="198"/>
      <c r="G161" s="41"/>
      <c r="H161" s="27"/>
      <c r="I161" s="27"/>
      <c r="J161" s="27"/>
      <c r="K161" s="27"/>
      <c r="L161" s="9">
        <v>27</v>
      </c>
    </row>
    <row r="162" spans="1:13" ht="15.75" customHeight="1" outlineLevel="1">
      <c r="A162" s="88" t="s">
        <v>378</v>
      </c>
      <c r="B162" s="87">
        <f t="shared" ref="B162:G162" si="25">B160+B155</f>
        <v>0</v>
      </c>
      <c r="C162" s="87">
        <f t="shared" si="25"/>
        <v>0</v>
      </c>
      <c r="D162" s="87">
        <f t="shared" si="25"/>
        <v>0</v>
      </c>
      <c r="E162" s="87">
        <f t="shared" si="25"/>
        <v>0</v>
      </c>
      <c r="F162" s="197">
        <f t="shared" si="25"/>
        <v>0</v>
      </c>
      <c r="G162" s="87">
        <f t="shared" si="25"/>
        <v>0</v>
      </c>
      <c r="H162" s="27"/>
      <c r="I162" s="27"/>
      <c r="J162" s="27"/>
      <c r="K162" s="27"/>
      <c r="L162" s="9">
        <v>28</v>
      </c>
    </row>
    <row r="163" spans="1:13" ht="15.75" customHeight="1" outlineLevel="1" thickBot="1">
      <c r="A163" s="36"/>
      <c r="B163" s="36"/>
      <c r="C163" s="63"/>
      <c r="D163" s="42"/>
      <c r="E163" s="63"/>
      <c r="F163" s="63"/>
      <c r="G163" s="36"/>
    </row>
    <row r="164" spans="1:13" ht="19.5" customHeight="1" thickBot="1">
      <c r="A164" s="706" t="s">
        <v>379</v>
      </c>
      <c r="B164" s="707"/>
      <c r="C164" s="707"/>
      <c r="D164" s="707"/>
      <c r="E164" s="707"/>
      <c r="F164" s="707"/>
      <c r="G164" s="707"/>
      <c r="H164" s="707"/>
      <c r="I164" s="707"/>
      <c r="J164" s="707"/>
      <c r="K164" s="707"/>
      <c r="L164" s="708"/>
      <c r="M164" s="17"/>
    </row>
    <row r="165" spans="1:13" ht="19.5" customHeight="1" thickBot="1">
      <c r="A165" s="89"/>
      <c r="B165" s="90" t="str">
        <f>HLOOKUP($B$4,$B$135:$G$162,L135,FALSE)</f>
        <v>CNÉB 2015-Qc</v>
      </c>
      <c r="C165" s="89"/>
      <c r="D165" s="89"/>
      <c r="E165" s="91"/>
      <c r="F165" s="91"/>
      <c r="G165" s="91"/>
      <c r="H165" s="91"/>
      <c r="I165" s="91"/>
      <c r="J165" s="91"/>
      <c r="K165" s="91"/>
    </row>
    <row r="166" spans="1:13" ht="16.2" thickBot="1">
      <c r="A166" s="165" t="s">
        <v>380</v>
      </c>
      <c r="B166" s="166">
        <f>HLOOKUP($B$4,$B$135:$G$162,L140,FALSE)</f>
        <v>0</v>
      </c>
      <c r="D166" s="175" t="s">
        <v>381</v>
      </c>
      <c r="E166" s="176"/>
      <c r="F166" s="176"/>
      <c r="G166" s="176"/>
      <c r="H166" s="176"/>
      <c r="I166" s="176"/>
      <c r="J166" s="176"/>
      <c r="K166" s="176"/>
      <c r="L166" s="177"/>
      <c r="M166" s="92"/>
    </row>
    <row r="167" spans="1:13" ht="15.6">
      <c r="A167" s="167" t="s">
        <v>382</v>
      </c>
      <c r="B167" s="168">
        <f>HLOOKUP($B$4,$B$135:$G$162,L141,FALSE)</f>
        <v>0</v>
      </c>
      <c r="D167" s="93"/>
      <c r="E167" s="94"/>
      <c r="F167" s="94"/>
      <c r="G167" s="94"/>
      <c r="H167" s="94"/>
      <c r="I167" s="94"/>
      <c r="J167" s="94"/>
      <c r="K167" s="94"/>
      <c r="L167" s="95"/>
      <c r="M167" s="96"/>
    </row>
    <row r="168" spans="1:13" ht="15.6">
      <c r="A168" s="169" t="s">
        <v>383</v>
      </c>
      <c r="B168" s="170">
        <f>HLOOKUP($B$4,$B$135:$G$162,L142,FALSE)</f>
        <v>0</v>
      </c>
      <c r="D168" s="93"/>
      <c r="E168" s="94"/>
      <c r="F168" s="94"/>
      <c r="G168" s="94"/>
      <c r="H168" s="94"/>
      <c r="I168" s="94"/>
      <c r="J168" s="94"/>
      <c r="K168" s="94"/>
      <c r="L168" s="95"/>
      <c r="M168" s="96"/>
    </row>
    <row r="169" spans="1:13" ht="15" customHeight="1">
      <c r="A169" s="171" t="s">
        <v>384</v>
      </c>
      <c r="B169" s="172">
        <f>HLOOKUP($B$4,$B$135:$G$162,L145,FALSE)</f>
        <v>0</v>
      </c>
      <c r="D169" s="93"/>
      <c r="E169" s="94"/>
      <c r="F169" s="94"/>
      <c r="G169" s="94"/>
      <c r="H169" s="94"/>
      <c r="I169" s="94"/>
      <c r="J169" s="94"/>
      <c r="K169" s="94"/>
      <c r="L169" s="95"/>
      <c r="M169" s="96"/>
    </row>
    <row r="170" spans="1:13" ht="15" customHeight="1" thickBot="1">
      <c r="A170" s="167" t="s">
        <v>385</v>
      </c>
      <c r="B170" s="168">
        <f>HLOOKUP($B$4,$B$135:$G$162,L144,FALSE)</f>
        <v>0</v>
      </c>
      <c r="D170" s="97"/>
      <c r="E170" s="94"/>
      <c r="F170" s="94"/>
      <c r="G170" s="94"/>
      <c r="H170" s="94"/>
      <c r="I170" s="94"/>
      <c r="J170" s="94"/>
      <c r="K170" s="94"/>
      <c r="L170" s="95"/>
      <c r="M170" s="96"/>
    </row>
    <row r="171" spans="1:13" ht="15" customHeight="1">
      <c r="A171" s="178" t="s">
        <v>386</v>
      </c>
      <c r="B171" s="98">
        <f>HLOOKUP($B$4,$B$135:$G$162,L146,FALSE)</f>
        <v>0</v>
      </c>
      <c r="C171" s="99"/>
      <c r="D171" s="93"/>
      <c r="E171" s="94"/>
      <c r="F171" s="94"/>
      <c r="G171" s="94"/>
      <c r="H171" s="94"/>
      <c r="I171" s="94"/>
      <c r="J171" s="94"/>
      <c r="K171" s="94"/>
      <c r="L171" s="95"/>
      <c r="M171" s="96"/>
    </row>
    <row r="172" spans="1:13" ht="15" customHeight="1">
      <c r="A172" s="179" t="str">
        <f>A148</f>
        <v>Subvention @5$/m³</v>
      </c>
      <c r="B172" s="100">
        <f>HLOOKUP($B$4,$B$135:$G$162,L155,FALSE)</f>
        <v>0</v>
      </c>
      <c r="D172" s="93" t="str">
        <f>IF(B172=HLOOKUP($B$4,$B$135:$G$162,L150,FALSE),R196,IF(B172=HLOOKUP($B$4,$B$135:$G$162,L149,FALSE),R195,IF(B172=HLOOKUP($B$4,$B$135:$G$162,L154,FALSE),R197,IF(B172=HLOOKUP($B$4,$B$135:$G$162,L148,FALSE),R198,R201))))</f>
        <v>Subvention limitée par 75% du surcoût</v>
      </c>
      <c r="E172" s="94"/>
      <c r="F172" s="94"/>
      <c r="G172" s="94"/>
      <c r="H172" s="94"/>
      <c r="I172" s="94"/>
      <c r="J172" s="94"/>
      <c r="K172" s="94"/>
      <c r="L172" s="95"/>
      <c r="M172" s="96"/>
    </row>
    <row r="173" spans="1:13" ht="16.2" thickBot="1">
      <c r="A173" s="180" t="s">
        <v>387</v>
      </c>
      <c r="B173" s="101">
        <f>HLOOKUP($B$4,$B$135:$G$162,L160,FALSE)</f>
        <v>0</v>
      </c>
      <c r="D173" s="93" t="str">
        <f>IF(B173=HLOOKUP($B$4,$B$135:$G$162,L158,FALSE),R200,IF(B173=HLOOKUP($B$4,$B$135:$G$162,L159,FALSE),R199,R201))</f>
        <v>Subvention limitée par le montant de la simulation</v>
      </c>
      <c r="E173" s="94"/>
      <c r="F173" s="94"/>
      <c r="G173" s="94"/>
      <c r="H173" s="94"/>
      <c r="I173" s="94"/>
      <c r="J173" s="94"/>
      <c r="K173" s="94"/>
      <c r="L173" s="95"/>
      <c r="M173" s="96"/>
    </row>
    <row r="174" spans="1:13" ht="15" customHeight="1" thickBot="1">
      <c r="A174" s="102" t="str">
        <f>"SUBV TOTALE: "&amp;B7&amp;"$+simul$:"</f>
        <v>SUBV TOTALE: 5$+simul$:</v>
      </c>
      <c r="B174" s="103">
        <f>HLOOKUP($B$4,$B$135:$G$162,L162,FALSE)</f>
        <v>0</v>
      </c>
      <c r="D174" s="104"/>
      <c r="E174" s="105"/>
      <c r="F174" s="105"/>
      <c r="G174" s="105"/>
      <c r="H174" s="105"/>
      <c r="I174" s="105"/>
      <c r="J174" s="105"/>
      <c r="K174" s="105"/>
      <c r="L174" s="106"/>
      <c r="M174" s="96"/>
    </row>
    <row r="175" spans="1:13" ht="15" customHeight="1">
      <c r="A175" s="107"/>
      <c r="B175" s="107"/>
      <c r="C175" s="107"/>
      <c r="D175" s="107"/>
      <c r="E175" s="94"/>
      <c r="F175" s="94"/>
      <c r="G175" s="94"/>
      <c r="H175" s="94"/>
      <c r="I175" s="94"/>
      <c r="J175" s="94"/>
      <c r="K175" s="94"/>
      <c r="L175" s="94"/>
      <c r="M175" s="96"/>
    </row>
    <row r="176" spans="1:13" ht="15" customHeight="1">
      <c r="A176" s="146" t="s">
        <v>388</v>
      </c>
      <c r="B176" s="108" t="e">
        <f>HLOOKUP($B$4,$B$135:$G$162,L139,FALSE)</f>
        <v>#DIV/0!</v>
      </c>
      <c r="C176" s="9" t="str">
        <f>IF($B$5&gt;44562,"Doit être&gt;5%",IF($B$5&lt;43661,"Doit être &gt;13% (avant 2019-07-15)","Doit être &gt;10% (ou &gt;20% pour institutionnel)"))</f>
        <v>Doit être&gt;5%</v>
      </c>
      <c r="D176" s="109"/>
      <c r="E176" s="94"/>
      <c r="F176" s="94"/>
      <c r="G176" s="94"/>
      <c r="H176" s="94"/>
      <c r="I176" s="94"/>
      <c r="J176" s="94"/>
      <c r="K176" s="94"/>
      <c r="L176" s="94"/>
      <c r="M176" s="96"/>
    </row>
    <row r="177" spans="1:20" ht="15" customHeight="1">
      <c r="A177" s="146" t="s">
        <v>389</v>
      </c>
      <c r="B177" s="108" t="e">
        <f>HLOOKUP($B$4,$B$135:$G$162,L143,FALSE)</f>
        <v>#DIV/0!</v>
      </c>
      <c r="C177" s="9" t="s">
        <v>390</v>
      </c>
      <c r="D177" s="109"/>
      <c r="E177" s="94"/>
      <c r="F177" s="94"/>
      <c r="G177" s="94"/>
      <c r="H177" s="94"/>
      <c r="I177" s="94"/>
      <c r="J177" s="94"/>
      <c r="K177" s="94"/>
      <c r="L177" s="94"/>
      <c r="M177" s="96"/>
    </row>
    <row r="179" spans="1:20" ht="13.8">
      <c r="A179" s="146" t="s">
        <v>391</v>
      </c>
      <c r="B179" s="110"/>
      <c r="M179" s="9">
        <f>IF(B179="",1,0)</f>
        <v>1</v>
      </c>
    </row>
    <row r="180" spans="1:20" ht="13.8">
      <c r="A180" s="146" t="s">
        <v>392</v>
      </c>
      <c r="B180" s="111"/>
      <c r="E180" s="478" t="str">
        <f>IF('2.Energy Simu. prelim.'!H137&lt;&gt;"","Vérifier le calcul externe des aides financières","")</f>
        <v/>
      </c>
      <c r="F180" s="478"/>
      <c r="G180" s="478"/>
      <c r="M180" s="9">
        <f>IF(B180="",1,0)</f>
        <v>1</v>
      </c>
    </row>
    <row r="181" spans="1:20" customFormat="1" ht="13.8" hidden="1"/>
    <row r="182" spans="1:20" hidden="1"/>
    <row r="183" spans="1:20" hidden="1">
      <c r="P183" s="9" t="s">
        <v>393</v>
      </c>
    </row>
    <row r="184" spans="1:20" ht="15" hidden="1">
      <c r="P184" s="112" t="s">
        <v>209</v>
      </c>
      <c r="Q184" s="112"/>
      <c r="R184" s="112"/>
      <c r="S184" s="112"/>
      <c r="T184" s="112"/>
    </row>
    <row r="185" spans="1:20" ht="15" hidden="1">
      <c r="P185" s="112" t="s">
        <v>346</v>
      </c>
      <c r="Q185" s="112"/>
      <c r="R185" s="112"/>
      <c r="S185" s="112"/>
      <c r="T185" s="112"/>
    </row>
    <row r="186" spans="1:20" ht="15" hidden="1">
      <c r="P186" s="112" t="s">
        <v>347</v>
      </c>
      <c r="Q186" s="112"/>
      <c r="R186" s="112"/>
      <c r="S186" s="112"/>
      <c r="T186" s="112"/>
    </row>
    <row r="187" spans="1:20" ht="15" hidden="1">
      <c r="P187" s="112" t="s">
        <v>348</v>
      </c>
      <c r="Q187" s="112"/>
      <c r="R187" s="112"/>
      <c r="S187" s="112"/>
      <c r="T187" s="112"/>
    </row>
    <row r="188" spans="1:20" ht="15" hidden="1">
      <c r="P188" s="112" t="s">
        <v>349</v>
      </c>
      <c r="Q188" s="112"/>
      <c r="R188" s="112"/>
      <c r="S188" s="112"/>
      <c r="T188" s="112"/>
    </row>
    <row r="189" spans="1:20" ht="15" hidden="1">
      <c r="P189" s="112" t="s">
        <v>350</v>
      </c>
      <c r="Q189" s="112"/>
      <c r="R189" s="112"/>
      <c r="S189" s="112"/>
      <c r="T189" s="112"/>
    </row>
    <row r="190" spans="1:20" hidden="1"/>
    <row r="191" spans="1:20" hidden="1">
      <c r="Q191" s="9" t="s">
        <v>394</v>
      </c>
    </row>
    <row r="192" spans="1:20" hidden="1">
      <c r="Q192" s="9" t="s">
        <v>395</v>
      </c>
    </row>
    <row r="193" spans="1:18" hidden="1">
      <c r="Q193" s="9" t="s">
        <v>396</v>
      </c>
    </row>
    <row r="194" spans="1:18" hidden="1">
      <c r="R194" s="9" t="s">
        <v>397</v>
      </c>
    </row>
    <row r="195" spans="1:18" hidden="1">
      <c r="Q195" s="9">
        <v>1</v>
      </c>
      <c r="R195" s="9" t="s">
        <v>398</v>
      </c>
    </row>
    <row r="196" spans="1:18" hidden="1">
      <c r="Q196" s="9">
        <v>2</v>
      </c>
      <c r="R196" s="9" t="s">
        <v>399</v>
      </c>
    </row>
    <row r="197" spans="1:18" hidden="1">
      <c r="Q197" s="9">
        <v>3</v>
      </c>
      <c r="R197" s="9" t="s">
        <v>400</v>
      </c>
    </row>
    <row r="198" spans="1:18" hidden="1">
      <c r="Q198" s="9">
        <v>4</v>
      </c>
      <c r="R198" s="9" t="s">
        <v>401</v>
      </c>
    </row>
    <row r="199" spans="1:18" hidden="1">
      <c r="Q199" s="9">
        <v>5</v>
      </c>
      <c r="R199" s="9" t="s">
        <v>398</v>
      </c>
    </row>
    <row r="200" spans="1:18" hidden="1">
      <c r="Q200" s="9">
        <v>6</v>
      </c>
      <c r="R200" s="9" t="s">
        <v>402</v>
      </c>
    </row>
    <row r="201" spans="1:18" hidden="1">
      <c r="R201" s="9" t="s">
        <v>403</v>
      </c>
    </row>
    <row r="202" spans="1:18">
      <c r="E202" s="478" t="str">
        <f>IF(OR('2.Energy Simu. prelim.'!F72="Variable speed hood (CFM from ventilation system)",'2.Energy Simu. prelim.'!F77="Variable speed hood (CFM from ventilation system)",'2.Energy Simu. prelim.'!F82="Variable speed hood (CFM from ventilation system)",'2.Energy Simu. prelim.'!F88="Variable speed hood (CFM from ventilation system)",'2.Energy Simu. prelim.'!F93="Variable speed hood (CFM from ventilation system)",'2.Energy Simu. prelim.'!F98="Variable speed hood (CFM from ventilation system)"),"S'assurer que la ou les hottes à débit varaible sélectionnées sont admissibles et qu'elles ont été subventionnées par le programme Hotte à débit variable","")</f>
        <v/>
      </c>
      <c r="F202" s="478"/>
      <c r="G202" s="478"/>
    </row>
    <row r="203" spans="1:18" ht="14.4" thickBot="1">
      <c r="B203" s="145" t="s">
        <v>250</v>
      </c>
      <c r="C203" s="113"/>
      <c r="D203" s="113"/>
    </row>
    <row r="204" spans="1:18" ht="14.4" thickBot="1">
      <c r="A204" s="146" t="s">
        <v>253</v>
      </c>
      <c r="B204" s="24">
        <f>B46</f>
        <v>0</v>
      </c>
      <c r="C204" s="113"/>
      <c r="D204" s="113"/>
      <c r="E204" s="721" t="s">
        <v>404</v>
      </c>
      <c r="F204" s="722"/>
      <c r="G204" s="723"/>
      <c r="I204" s="114" t="s">
        <v>405</v>
      </c>
    </row>
    <row r="205" spans="1:18" ht="14.4" thickBot="1">
      <c r="A205" s="146" t="s">
        <v>254</v>
      </c>
      <c r="B205" s="24">
        <f>B47</f>
        <v>0</v>
      </c>
      <c r="C205" s="115">
        <f>C47</f>
        <v>0.08</v>
      </c>
      <c r="D205" s="113"/>
      <c r="G205" s="116">
        <f>I205</f>
        <v>0</v>
      </c>
      <c r="I205" s="116">
        <f>B171</f>
        <v>0</v>
      </c>
    </row>
    <row r="206" spans="1:18" ht="14.4" thickBot="1">
      <c r="A206" s="146" t="s">
        <v>406</v>
      </c>
      <c r="B206" s="24">
        <f>B49</f>
        <v>0</v>
      </c>
      <c r="C206" s="115">
        <f>C49</f>
        <v>0.75</v>
      </c>
      <c r="D206" s="476"/>
      <c r="E206" s="477">
        <f>B204</f>
        <v>0</v>
      </c>
      <c r="F206" s="117">
        <f>I206</f>
        <v>0</v>
      </c>
      <c r="I206" s="117">
        <f>B205</f>
        <v>0</v>
      </c>
    </row>
    <row r="207" spans="1:18" ht="14.4" thickBot="1">
      <c r="A207" s="146" t="s">
        <v>407</v>
      </c>
      <c r="B207" s="24">
        <f>B129</f>
        <v>0</v>
      </c>
      <c r="C207" s="113"/>
      <c r="D207" s="113"/>
      <c r="E207" s="724" t="s">
        <v>408</v>
      </c>
      <c r="F207" s="722"/>
      <c r="G207" s="723"/>
      <c r="I207" s="117">
        <f>B172</f>
        <v>0</v>
      </c>
    </row>
    <row r="208" spans="1:18" ht="14.4" thickBot="1">
      <c r="A208" s="146" t="s">
        <v>409</v>
      </c>
      <c r="B208" s="115" t="e">
        <f>B172/B204</f>
        <v>#DIV/0!</v>
      </c>
      <c r="C208" s="113"/>
      <c r="D208" s="113"/>
      <c r="E208" s="116">
        <f>B166</f>
        <v>0</v>
      </c>
      <c r="F208" s="116"/>
      <c r="G208" s="116">
        <f>B169</f>
        <v>0</v>
      </c>
      <c r="I208" s="114" t="s">
        <v>410</v>
      </c>
    </row>
    <row r="209" spans="1:9" ht="14.4" thickBot="1">
      <c r="A209" s="146" t="s">
        <v>411</v>
      </c>
      <c r="B209" s="115" t="e">
        <f>B173/B129</f>
        <v>#DIV/0!</v>
      </c>
      <c r="C209" s="113"/>
      <c r="D209" s="113"/>
      <c r="E209" s="118" t="str">
        <f>B4</f>
        <v>CNÉB 2015-Qc</v>
      </c>
      <c r="F209" s="118"/>
      <c r="G209" s="119" t="e">
        <f>B176</f>
        <v>#DIV/0!</v>
      </c>
      <c r="I209" s="117">
        <f>B129</f>
        <v>0</v>
      </c>
    </row>
    <row r="210" spans="1:9" ht="13.8" thickBot="1">
      <c r="C210" s="113"/>
      <c r="D210" s="113"/>
      <c r="E210" s="116">
        <f>B167</f>
        <v>0</v>
      </c>
      <c r="F210" s="116"/>
      <c r="G210" s="116">
        <f>B170</f>
        <v>0</v>
      </c>
      <c r="I210" s="117">
        <f>B173</f>
        <v>0</v>
      </c>
    </row>
    <row r="211" spans="1:9">
      <c r="C211" s="113"/>
      <c r="D211" s="113"/>
    </row>
    <row r="212" spans="1:9">
      <c r="G212" s="99"/>
    </row>
  </sheetData>
  <mergeCells count="31">
    <mergeCell ref="A164:L164"/>
    <mergeCell ref="E204:G204"/>
    <mergeCell ref="E207:G207"/>
    <mergeCell ref="B97:C97"/>
    <mergeCell ref="D97:E97"/>
    <mergeCell ref="A99:C99"/>
    <mergeCell ref="A108:E108"/>
    <mergeCell ref="A120:C120"/>
    <mergeCell ref="A131:L131"/>
    <mergeCell ref="A54:L54"/>
    <mergeCell ref="J1:K1"/>
    <mergeCell ref="A14:L14"/>
    <mergeCell ref="B17:D17"/>
    <mergeCell ref="A33:L33"/>
    <mergeCell ref="A43:L43"/>
    <mergeCell ref="B1:D1"/>
    <mergeCell ref="B84:C84"/>
    <mergeCell ref="D84:E84"/>
    <mergeCell ref="A85:A86"/>
    <mergeCell ref="B85:C85"/>
    <mergeCell ref="D85:E85"/>
    <mergeCell ref="F58:G58"/>
    <mergeCell ref="F67:G67"/>
    <mergeCell ref="B76:C76"/>
    <mergeCell ref="B75:C75"/>
    <mergeCell ref="A81:L81"/>
    <mergeCell ref="B72:C72"/>
    <mergeCell ref="B77:C77"/>
    <mergeCell ref="B78:C78"/>
    <mergeCell ref="B73:C73"/>
    <mergeCell ref="B74:C74"/>
  </mergeCells>
  <phoneticPr fontId="53" type="noConversion"/>
  <conditionalFormatting sqref="B5 B46 B52 B101 B126 B179:B180">
    <cfRule type="cellIs" dxfId="35" priority="5" operator="equal">
      <formula>""</formula>
    </cfRule>
  </conditionalFormatting>
  <conditionalFormatting sqref="B165:B174">
    <cfRule type="expression" dxfId="34" priority="3">
      <formula>NOT($C$4="")</formula>
    </cfRule>
  </conditionalFormatting>
  <conditionalFormatting sqref="B176">
    <cfRule type="cellIs" dxfId="33" priority="7" operator="lessThan">
      <formula>$H$139</formula>
    </cfRule>
  </conditionalFormatting>
  <conditionalFormatting sqref="B177">
    <cfRule type="cellIs" dxfId="32" priority="6" operator="lessThan">
      <formula>$H$143</formula>
    </cfRule>
  </conditionalFormatting>
  <conditionalFormatting sqref="B129:C129">
    <cfRule type="cellIs" dxfId="31" priority="2" operator="equal">
      <formula>""</formula>
    </cfRule>
  </conditionalFormatting>
  <conditionalFormatting sqref="B137:G146 B135:G135 B148:G151 B153:G155 B157:G160 B162:G162">
    <cfRule type="expression" dxfId="30" priority="36">
      <formula>B$135=$B$4</formula>
    </cfRule>
  </conditionalFormatting>
  <conditionalFormatting sqref="B139:G139">
    <cfRule type="cellIs" dxfId="29" priority="9" operator="lessThan">
      <formula>$H$139</formula>
    </cfRule>
  </conditionalFormatting>
  <conditionalFormatting sqref="B143:G143">
    <cfRule type="cellIs" dxfId="28" priority="8" operator="lessThan">
      <formula>$H$143</formula>
    </cfRule>
  </conditionalFormatting>
  <conditionalFormatting sqref="D46">
    <cfRule type="cellIs" dxfId="27" priority="1" operator="equal">
      <formula>""</formula>
    </cfRule>
  </conditionalFormatting>
  <conditionalFormatting sqref="J1:K1">
    <cfRule type="expression" dxfId="26" priority="4">
      <formula>$L$1=0</formula>
    </cfRule>
  </conditionalFormatting>
  <conditionalFormatting sqref="P99:P125">
    <cfRule type="cellIs" dxfId="25" priority="10" operator="greaterThan">
      <formula>0</formula>
    </cfRule>
    <cfRule type="cellIs" dxfId="24" priority="11" operator="equal">
      <formula>#DIV/0!</formula>
    </cfRule>
  </conditionalFormatting>
  <dataValidations count="2">
    <dataValidation type="list" allowBlank="1" showInputMessage="1" showErrorMessage="1" sqref="B126" xr:uid="{72D5F589-4BC7-4466-A03A-2EDD34C651A6}">
      <formula1>$Q$192:$Q$193</formula1>
    </dataValidation>
    <dataValidation type="list" allowBlank="1" showInputMessage="1" showErrorMessage="1" sqref="B4" xr:uid="{E6847A7E-7C9D-49DB-BFDC-76E79D8AB37C}">
      <formula1>$P$184:$P$189</formula1>
    </dataValidation>
  </dataValidations>
  <pageMargins left="0.70866141732283472" right="0.70866141732283472" top="0.74803149606299213" bottom="0.74803149606299213" header="0.31496062992125984" footer="0.31496062992125984"/>
  <pageSetup scale="23" orientation="landscape" r:id="rId1"/>
  <headerFooter>
    <oddFooter>&amp;R&amp;F  &amp;A
&amp;D</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B784-3B8E-45FE-8142-77086750236C}">
  <sheetPr>
    <tabColor rgb="FF00B050"/>
    <pageSetUpPr fitToPage="1"/>
  </sheetPr>
  <dimension ref="A1:T212"/>
  <sheetViews>
    <sheetView topLeftCell="A60" zoomScale="110" zoomScaleNormal="110" workbookViewId="0">
      <selection activeCell="E203" sqref="E203"/>
    </sheetView>
  </sheetViews>
  <sheetFormatPr baseColWidth="10" defaultColWidth="10" defaultRowHeight="13.2" outlineLevelRow="1"/>
  <cols>
    <col min="1" max="1" width="35" style="9" customWidth="1"/>
    <col min="2" max="2" width="16" style="9" customWidth="1"/>
    <col min="3" max="3" width="15.5" style="9" customWidth="1"/>
    <col min="4" max="7" width="15" style="9" customWidth="1"/>
    <col min="8" max="8" width="16.5" style="9" customWidth="1"/>
    <col min="9" max="9" width="22.5" style="9" customWidth="1"/>
    <col min="10" max="10" width="15.5" style="9" bestFit="1" customWidth="1"/>
    <col min="11" max="11" width="18" style="9" bestFit="1" customWidth="1"/>
    <col min="12" max="12" width="11.5" style="9" customWidth="1"/>
    <col min="13" max="13" width="1.796875" style="9" customWidth="1"/>
    <col min="14" max="14" width="10" style="9"/>
    <col min="15" max="15" width="54" style="9" bestFit="1" customWidth="1"/>
    <col min="16" max="16" width="35.5" style="9" bestFit="1" customWidth="1"/>
    <col min="17" max="17" width="10" style="9"/>
    <col min="18" max="18" width="11.796875" style="9" customWidth="1"/>
    <col min="19" max="16384" width="10" style="9"/>
  </cols>
  <sheetData>
    <row r="1" spans="1:13" ht="21.6" thickBot="1">
      <c r="A1" s="173" t="s">
        <v>203</v>
      </c>
      <c r="B1" s="719" t="str">
        <f>'2.Energy Simu. prelim.'!H7</f>
        <v>PE235-XXXX</v>
      </c>
      <c r="C1" s="719"/>
      <c r="D1" s="720"/>
      <c r="H1" s="10" t="s">
        <v>204</v>
      </c>
      <c r="J1" s="717" t="s">
        <v>205</v>
      </c>
      <c r="K1" s="717"/>
      <c r="L1" s="11">
        <f>SUM(M1:M211)</f>
        <v>6</v>
      </c>
      <c r="M1" s="9">
        <f>IF(C1="",1,0)</f>
        <v>1</v>
      </c>
    </row>
    <row r="3" spans="1:13" ht="13.8">
      <c r="B3" s="145" t="s">
        <v>206</v>
      </c>
      <c r="C3" s="145" t="s">
        <v>207</v>
      </c>
    </row>
    <row r="4" spans="1:13" ht="13.8">
      <c r="A4" s="146" t="s">
        <v>208</v>
      </c>
      <c r="B4" s="199" t="s">
        <v>209</v>
      </c>
      <c r="C4" s="369">
        <f>'3.Energy. Simu. final'!H13</f>
        <v>0</v>
      </c>
      <c r="M4" s="9">
        <f>IF(B4="",1,0)</f>
        <v>0</v>
      </c>
    </row>
    <row r="5" spans="1:13" ht="17.25" customHeight="1">
      <c r="A5" s="146" t="s">
        <v>210</v>
      </c>
      <c r="B5" s="13">
        <v>44563</v>
      </c>
      <c r="C5" s="370">
        <f>'1.Declaration of interest'!F99</f>
        <v>0</v>
      </c>
      <c r="D5" s="182" t="s">
        <v>211</v>
      </c>
      <c r="M5" s="9">
        <f>IF(B5="",1,0)</f>
        <v>0</v>
      </c>
    </row>
    <row r="6" spans="1:13" ht="17.25" customHeight="1">
      <c r="A6" s="146" t="s">
        <v>212</v>
      </c>
      <c r="B6" s="14">
        <f>IF(B5&lt;44562,275000,325000)</f>
        <v>325000</v>
      </c>
      <c r="D6" s="182" t="s">
        <v>213</v>
      </c>
    </row>
    <row r="7" spans="1:13" ht="17.25" customHeight="1">
      <c r="A7" s="146" t="s">
        <v>214</v>
      </c>
      <c r="B7" s="123">
        <f>IF(B5&lt;44562,1.5,5)</f>
        <v>5</v>
      </c>
      <c r="D7" s="182" t="s">
        <v>215</v>
      </c>
    </row>
    <row r="8" spans="1:13" ht="13.8">
      <c r="A8" s="146" t="s">
        <v>216</v>
      </c>
      <c r="B8" s="16">
        <v>0.75</v>
      </c>
    </row>
    <row r="9" spans="1:13" ht="14.4">
      <c r="A9" s="183" t="s">
        <v>217</v>
      </c>
      <c r="B9" s="184">
        <f>IF(B5&lt;44562,0%,75%)</f>
        <v>0.75</v>
      </c>
      <c r="D9" s="182" t="s">
        <v>218</v>
      </c>
    </row>
    <row r="10" spans="1:13" ht="14.4">
      <c r="A10" s="146" t="s">
        <v>219</v>
      </c>
      <c r="B10" s="16">
        <f>IF(B5&lt;44562,IF(B5&lt;43661,100%,5%),8%)</f>
        <v>0.08</v>
      </c>
      <c r="D10" s="182" t="s">
        <v>220</v>
      </c>
    </row>
    <row r="11" spans="1:13" ht="14.4">
      <c r="A11" s="146" t="s">
        <v>221</v>
      </c>
      <c r="B11" s="14">
        <f>IF(B5&lt;44139,5000,15000)</f>
        <v>15000</v>
      </c>
      <c r="D11" s="15" t="s">
        <v>222</v>
      </c>
    </row>
    <row r="12" spans="1:13" ht="14.4">
      <c r="A12" s="146" t="s">
        <v>223</v>
      </c>
      <c r="B12" s="16">
        <f>IF(B5&lt;44139,1,0.75)</f>
        <v>0.75</v>
      </c>
      <c r="D12" s="15" t="s">
        <v>224</v>
      </c>
    </row>
    <row r="13" spans="1:13" ht="13.8" thickBot="1"/>
    <row r="14" spans="1:13" ht="22.5" customHeight="1" thickBot="1">
      <c r="A14" s="706" t="s">
        <v>225</v>
      </c>
      <c r="B14" s="707"/>
      <c r="C14" s="707"/>
      <c r="D14" s="707"/>
      <c r="E14" s="707"/>
      <c r="F14" s="707"/>
      <c r="G14" s="707"/>
      <c r="H14" s="707"/>
      <c r="I14" s="707"/>
      <c r="J14" s="707"/>
      <c r="K14" s="707"/>
      <c r="L14" s="708"/>
      <c r="M14" s="17"/>
    </row>
    <row r="15" spans="1:13" ht="13.8" hidden="1" outlineLevel="1" thickBot="1">
      <c r="A15" s="124"/>
      <c r="B15" s="124"/>
      <c r="C15" s="124"/>
      <c r="D15" s="124"/>
      <c r="E15" s="124"/>
      <c r="F15" s="124"/>
      <c r="G15" s="124"/>
      <c r="H15" s="124"/>
      <c r="I15" s="124"/>
      <c r="J15" s="124"/>
      <c r="K15" s="124"/>
      <c r="L15" s="124"/>
    </row>
    <row r="16" spans="1:13" ht="13.8" hidden="1" outlineLevel="1" thickBot="1">
      <c r="A16" s="125" t="s">
        <v>226</v>
      </c>
      <c r="B16" s="124"/>
      <c r="C16" s="124"/>
      <c r="D16" s="124"/>
      <c r="E16" s="124"/>
      <c r="F16" s="124"/>
      <c r="G16" s="124"/>
      <c r="H16" s="124"/>
      <c r="I16" s="124"/>
      <c r="J16" s="124"/>
      <c r="K16" s="124"/>
      <c r="L16" s="124"/>
    </row>
    <row r="17" spans="1:12" ht="39" hidden="1" customHeight="1" outlineLevel="1">
      <c r="A17" s="126"/>
      <c r="B17" s="718" t="s">
        <v>227</v>
      </c>
      <c r="C17" s="718"/>
      <c r="D17" s="718"/>
      <c r="E17" s="127" t="s">
        <v>228</v>
      </c>
      <c r="F17" s="128"/>
      <c r="G17" s="124"/>
      <c r="H17" s="124"/>
      <c r="I17" s="124"/>
      <c r="J17" s="124"/>
      <c r="K17" s="124"/>
      <c r="L17" s="124"/>
    </row>
    <row r="18" spans="1:12" ht="13.8" hidden="1" outlineLevel="1" thickBot="1">
      <c r="A18" s="129">
        <v>1</v>
      </c>
      <c r="B18" s="130" t="s">
        <v>229</v>
      </c>
      <c r="C18" s="131"/>
      <c r="D18" s="132"/>
      <c r="E18" s="133"/>
      <c r="F18" s="124"/>
      <c r="G18" s="124"/>
      <c r="H18" s="124"/>
      <c r="I18" s="124"/>
      <c r="J18" s="124"/>
      <c r="K18" s="124"/>
      <c r="L18" s="124"/>
    </row>
    <row r="19" spans="1:12" ht="13.8" hidden="1" outlineLevel="1" thickBot="1">
      <c r="A19" s="129">
        <v>2</v>
      </c>
      <c r="B19" s="134" t="s">
        <v>230</v>
      </c>
      <c r="C19" s="135"/>
      <c r="D19" s="132"/>
      <c r="E19" s="133"/>
      <c r="F19" s="124"/>
      <c r="G19" s="124"/>
      <c r="H19" s="124"/>
      <c r="I19" s="124"/>
      <c r="J19" s="124"/>
      <c r="K19" s="124"/>
      <c r="L19" s="124"/>
    </row>
    <row r="20" spans="1:12" ht="13.8" hidden="1" outlineLevel="1" thickBot="1">
      <c r="A20" s="129">
        <v>3</v>
      </c>
      <c r="B20" s="134" t="s">
        <v>231</v>
      </c>
      <c r="C20" s="135"/>
      <c r="D20" s="132"/>
      <c r="E20" s="133"/>
      <c r="F20" s="124"/>
      <c r="G20" s="124"/>
      <c r="H20" s="124"/>
      <c r="I20" s="124"/>
      <c r="J20" s="124"/>
      <c r="K20" s="124"/>
      <c r="L20" s="124"/>
    </row>
    <row r="21" spans="1:12" ht="13.8" hidden="1" outlineLevel="1" thickBot="1">
      <c r="A21" s="129">
        <v>4</v>
      </c>
      <c r="B21" s="134" t="s">
        <v>232</v>
      </c>
      <c r="C21" s="135"/>
      <c r="D21" s="132"/>
      <c r="E21" s="133"/>
      <c r="F21" s="124"/>
      <c r="G21" s="124"/>
      <c r="H21" s="124"/>
      <c r="I21" s="124"/>
      <c r="J21" s="124"/>
      <c r="K21" s="124"/>
      <c r="L21" s="124"/>
    </row>
    <row r="22" spans="1:12" ht="13.8" hidden="1" outlineLevel="1" thickBot="1">
      <c r="A22" s="129">
        <v>5</v>
      </c>
      <c r="B22" s="134" t="s">
        <v>233</v>
      </c>
      <c r="C22" s="135"/>
      <c r="D22" s="132"/>
      <c r="E22" s="133"/>
      <c r="F22" s="124"/>
      <c r="G22" s="124"/>
      <c r="H22" s="124"/>
      <c r="I22" s="124"/>
      <c r="J22" s="124"/>
      <c r="K22" s="124"/>
      <c r="L22" s="124"/>
    </row>
    <row r="23" spans="1:12" ht="13.8" hidden="1" outlineLevel="1" thickBot="1">
      <c r="A23" s="129">
        <v>6</v>
      </c>
      <c r="B23" s="134" t="s">
        <v>234</v>
      </c>
      <c r="C23" s="135"/>
      <c r="D23" s="132"/>
      <c r="E23" s="133"/>
      <c r="F23" s="124"/>
      <c r="G23" s="124"/>
      <c r="H23" s="124"/>
      <c r="I23" s="124"/>
      <c r="J23" s="124"/>
      <c r="K23" s="124"/>
      <c r="L23" s="124"/>
    </row>
    <row r="24" spans="1:12" ht="13.8" hidden="1" outlineLevel="1" thickBot="1">
      <c r="A24" s="129">
        <v>7</v>
      </c>
      <c r="B24" s="134" t="s">
        <v>235</v>
      </c>
      <c r="C24" s="135"/>
      <c r="D24" s="132"/>
      <c r="E24" s="133"/>
      <c r="F24" s="124"/>
      <c r="G24" s="124"/>
      <c r="H24" s="124"/>
      <c r="I24" s="124"/>
      <c r="J24" s="124"/>
      <c r="K24" s="124"/>
      <c r="L24" s="124"/>
    </row>
    <row r="25" spans="1:12" ht="13.8" hidden="1" outlineLevel="1" thickBot="1">
      <c r="A25" s="129">
        <v>8</v>
      </c>
      <c r="B25" s="134" t="s">
        <v>236</v>
      </c>
      <c r="C25" s="135"/>
      <c r="D25" s="132"/>
      <c r="E25" s="133"/>
      <c r="F25" s="124"/>
      <c r="G25" s="124"/>
      <c r="H25" s="124"/>
      <c r="I25" s="124"/>
      <c r="J25" s="124"/>
      <c r="K25" s="124"/>
      <c r="L25" s="124"/>
    </row>
    <row r="26" spans="1:12" ht="13.8" hidden="1" outlineLevel="1" thickBot="1">
      <c r="A26" s="129">
        <v>9</v>
      </c>
      <c r="B26" s="134" t="s">
        <v>237</v>
      </c>
      <c r="C26" s="135"/>
      <c r="D26" s="132"/>
      <c r="E26" s="133"/>
      <c r="F26" s="124"/>
      <c r="G26" s="124"/>
      <c r="H26" s="124"/>
      <c r="I26" s="124"/>
      <c r="J26" s="124"/>
      <c r="K26" s="124"/>
      <c r="L26" s="124"/>
    </row>
    <row r="27" spans="1:12" ht="13.8" hidden="1" outlineLevel="1" thickBot="1">
      <c r="A27" s="129">
        <v>10</v>
      </c>
      <c r="B27" s="134" t="s">
        <v>238</v>
      </c>
      <c r="C27" s="135"/>
      <c r="D27" s="132"/>
      <c r="E27" s="133"/>
      <c r="F27" s="124"/>
      <c r="G27" s="124"/>
      <c r="H27" s="124"/>
      <c r="I27" s="124"/>
      <c r="J27" s="124"/>
      <c r="K27" s="124"/>
      <c r="L27" s="124"/>
    </row>
    <row r="28" spans="1:12" ht="13.8" hidden="1" outlineLevel="1" thickBot="1">
      <c r="A28" s="129">
        <v>11</v>
      </c>
      <c r="B28" s="136" t="s">
        <v>239</v>
      </c>
      <c r="C28" s="135"/>
      <c r="D28" s="132"/>
      <c r="E28" s="133"/>
      <c r="F28" s="124"/>
      <c r="G28" s="124"/>
      <c r="H28" s="124"/>
      <c r="I28" s="124"/>
      <c r="J28" s="124"/>
      <c r="K28" s="124"/>
      <c r="L28" s="124"/>
    </row>
    <row r="29" spans="1:12" ht="13.8" hidden="1" outlineLevel="1" thickBot="1">
      <c r="A29" s="129">
        <v>12</v>
      </c>
      <c r="B29" s="136" t="s">
        <v>240</v>
      </c>
      <c r="C29" s="135"/>
      <c r="D29" s="132"/>
      <c r="E29" s="133"/>
      <c r="F29" s="124"/>
      <c r="G29" s="124"/>
      <c r="H29" s="124"/>
      <c r="I29" s="124"/>
      <c r="J29" s="124"/>
      <c r="K29" s="124"/>
      <c r="L29" s="124"/>
    </row>
    <row r="30" spans="1:12" ht="13.8" hidden="1" outlineLevel="1" thickBot="1">
      <c r="A30" s="129">
        <v>13</v>
      </c>
      <c r="B30" s="136" t="s">
        <v>241</v>
      </c>
      <c r="C30" s="135"/>
      <c r="D30" s="132"/>
      <c r="E30" s="133"/>
      <c r="F30" s="124"/>
      <c r="G30" s="124"/>
      <c r="H30" s="124"/>
      <c r="I30" s="124"/>
      <c r="J30" s="124"/>
      <c r="K30" s="124"/>
      <c r="L30" s="124"/>
    </row>
    <row r="31" spans="1:12" ht="13.8" hidden="1" outlineLevel="1" thickBot="1">
      <c r="A31" s="137">
        <v>14</v>
      </c>
      <c r="B31" s="138" t="s">
        <v>242</v>
      </c>
      <c r="C31" s="139"/>
      <c r="D31" s="140"/>
      <c r="E31" s="141"/>
      <c r="F31" s="124"/>
      <c r="G31" s="124"/>
      <c r="H31" s="124"/>
      <c r="I31" s="124"/>
      <c r="J31" s="124"/>
      <c r="K31" s="124"/>
      <c r="L31" s="124"/>
    </row>
    <row r="32" spans="1:12" ht="13.8" hidden="1" outlineLevel="1" thickBot="1">
      <c r="A32" s="124"/>
      <c r="B32" s="124"/>
      <c r="C32" s="124"/>
      <c r="D32" s="124"/>
      <c r="E32" s="124"/>
      <c r="F32" s="124"/>
      <c r="G32" s="124"/>
      <c r="H32" s="124"/>
      <c r="I32" s="124"/>
      <c r="J32" s="124"/>
      <c r="K32" s="124"/>
      <c r="L32" s="124"/>
    </row>
    <row r="33" spans="1:13" ht="18" collapsed="1" thickBot="1">
      <c r="A33" s="706" t="s">
        <v>243</v>
      </c>
      <c r="B33" s="707"/>
      <c r="C33" s="707"/>
      <c r="D33" s="707"/>
      <c r="E33" s="707"/>
      <c r="F33" s="707"/>
      <c r="G33" s="707"/>
      <c r="H33" s="707"/>
      <c r="I33" s="707"/>
      <c r="J33" s="707"/>
      <c r="K33" s="707"/>
      <c r="L33" s="708"/>
      <c r="M33" s="17"/>
    </row>
    <row r="34" spans="1:13" ht="13.8" thickBot="1"/>
    <row r="35" spans="1:13" ht="29.25" customHeight="1" thickBot="1">
      <c r="A35" s="142" t="s">
        <v>244</v>
      </c>
      <c r="B35" s="143" t="s">
        <v>245</v>
      </c>
      <c r="C35" s="143" t="s">
        <v>246</v>
      </c>
      <c r="D35" s="143" t="s">
        <v>247</v>
      </c>
      <c r="E35" s="144" t="s">
        <v>248</v>
      </c>
    </row>
    <row r="36" spans="1:13">
      <c r="A36" s="350">
        <f>'4.Request for payment'!C26</f>
        <v>0</v>
      </c>
      <c r="B36" s="351">
        <f>'4.Request for payment'!F26</f>
        <v>0</v>
      </c>
      <c r="C36" s="352">
        <f>'4.Request for payment'!I26</f>
        <v>0</v>
      </c>
      <c r="D36" s="352">
        <f>E36-C36</f>
        <v>0</v>
      </c>
      <c r="E36" s="353">
        <f>'4.Request for payment'!K26</f>
        <v>0</v>
      </c>
    </row>
    <row r="37" spans="1:13">
      <c r="A37" s="354">
        <f>'4.Request for payment'!C27</f>
        <v>0</v>
      </c>
      <c r="B37" s="355">
        <f>'4.Request for payment'!F27</f>
        <v>0</v>
      </c>
      <c r="C37" s="356">
        <f>'4.Request for payment'!I27</f>
        <v>0</v>
      </c>
      <c r="D37" s="356">
        <f t="shared" ref="D37:D39" si="0">E37-C37</f>
        <v>0</v>
      </c>
      <c r="E37" s="357">
        <f>'4.Request for payment'!K27</f>
        <v>0</v>
      </c>
    </row>
    <row r="38" spans="1:13">
      <c r="A38" s="354">
        <f>'4.Request for payment'!C28</f>
        <v>0</v>
      </c>
      <c r="B38" s="355">
        <f>'4.Request for payment'!F28</f>
        <v>0</v>
      </c>
      <c r="C38" s="356">
        <f>'4.Request for payment'!I28</f>
        <v>0</v>
      </c>
      <c r="D38" s="356">
        <f t="shared" si="0"/>
        <v>0</v>
      </c>
      <c r="E38" s="357">
        <f>'4.Request for payment'!K28</f>
        <v>0</v>
      </c>
    </row>
    <row r="39" spans="1:13" ht="13.8" thickBot="1">
      <c r="A39" s="358">
        <f>'4.Request for payment'!C29</f>
        <v>0</v>
      </c>
      <c r="B39" s="359">
        <f>'4.Request for payment'!F29</f>
        <v>0</v>
      </c>
      <c r="C39" s="360">
        <f>'4.Request for payment'!I29</f>
        <v>0</v>
      </c>
      <c r="D39" s="360">
        <f t="shared" si="0"/>
        <v>0</v>
      </c>
      <c r="E39" s="361">
        <f>'4.Request for payment'!K29</f>
        <v>0</v>
      </c>
    </row>
    <row r="40" spans="1:13" ht="13.8" thickBot="1">
      <c r="B40" s="19" t="s">
        <v>202</v>
      </c>
      <c r="C40" s="20">
        <f>SUM(C36:C39)</f>
        <v>0</v>
      </c>
      <c r="D40" s="21">
        <f>SUM(D36:D39)</f>
        <v>0</v>
      </c>
      <c r="E40" s="22">
        <f>SUM(E36:E39)</f>
        <v>0</v>
      </c>
      <c r="F40" s="120"/>
    </row>
    <row r="42" spans="1:13" ht="13.8" thickBot="1"/>
    <row r="43" spans="1:13" ht="18" thickBot="1">
      <c r="A43" s="706" t="s">
        <v>249</v>
      </c>
      <c r="B43" s="707"/>
      <c r="C43" s="707"/>
      <c r="D43" s="707"/>
      <c r="E43" s="707"/>
      <c r="F43" s="707"/>
      <c r="G43" s="707"/>
      <c r="H43" s="707"/>
      <c r="I43" s="707"/>
      <c r="J43" s="707"/>
      <c r="K43" s="707"/>
      <c r="L43" s="708"/>
      <c r="M43" s="17"/>
    </row>
    <row r="45" spans="1:13" ht="13.8">
      <c r="B45" s="145" t="s">
        <v>250</v>
      </c>
      <c r="C45" s="145" t="s">
        <v>251</v>
      </c>
      <c r="D45" s="145" t="s">
        <v>252</v>
      </c>
    </row>
    <row r="46" spans="1:13" ht="13.8">
      <c r="A46" s="146" t="s">
        <v>253</v>
      </c>
      <c r="B46" s="18">
        <f>D46</f>
        <v>0</v>
      </c>
      <c r="C46" s="23" t="s">
        <v>118</v>
      </c>
      <c r="D46" s="371">
        <f>'3.Energy. Simu. final'!H51</f>
        <v>0</v>
      </c>
      <c r="M46" s="9">
        <f>IF(B46="",1,0)</f>
        <v>0</v>
      </c>
    </row>
    <row r="47" spans="1:13" ht="13.8">
      <c r="A47" s="146" t="s">
        <v>254</v>
      </c>
      <c r="B47" s="24">
        <f>C47*B46</f>
        <v>0</v>
      </c>
      <c r="C47" s="25">
        <f>B10</f>
        <v>0.08</v>
      </c>
      <c r="D47" s="372" t="s">
        <v>118</v>
      </c>
    </row>
    <row r="48" spans="1:13" ht="13.8">
      <c r="A48" s="183" t="s">
        <v>255</v>
      </c>
      <c r="B48" s="248">
        <f>D48</f>
        <v>0</v>
      </c>
      <c r="C48" s="201">
        <f>B9</f>
        <v>0.75</v>
      </c>
      <c r="D48" s="373">
        <f>'3.Energy. Simu. final'!I64</f>
        <v>0</v>
      </c>
    </row>
    <row r="49" spans="1:19" ht="13.8">
      <c r="A49" s="146" t="s">
        <v>256</v>
      </c>
      <c r="B49" s="200">
        <f>C49*B47+B48*C48</f>
        <v>0</v>
      </c>
      <c r="C49" s="25">
        <f>B8</f>
        <v>0.75</v>
      </c>
      <c r="D49" s="374" t="s">
        <v>118</v>
      </c>
    </row>
    <row r="51" spans="1:19" ht="13.8">
      <c r="A51" s="26"/>
      <c r="B51" s="145" t="s">
        <v>257</v>
      </c>
      <c r="C51" s="145" t="s">
        <v>258</v>
      </c>
      <c r="D51" s="375" t="s">
        <v>259</v>
      </c>
      <c r="E51" s="375" t="s">
        <v>260</v>
      </c>
      <c r="F51" s="27"/>
      <c r="G51" s="27"/>
      <c r="H51" s="27"/>
    </row>
    <row r="52" spans="1:19" ht="13.8">
      <c r="A52" s="207" t="s">
        <v>261</v>
      </c>
      <c r="B52" s="12" t="str">
        <f>D52</f>
        <v/>
      </c>
      <c r="C52" s="28" t="e">
        <f>B52*10.76</f>
        <v>#VALUE!</v>
      </c>
      <c r="D52" s="368" t="str">
        <f>'3.Energy. Simu. final'!F33</f>
        <v/>
      </c>
      <c r="E52" s="368" t="str">
        <f>'3.Energy. Simu. final'!F35</f>
        <v/>
      </c>
      <c r="F52" s="27"/>
      <c r="G52" s="27"/>
      <c r="H52" s="27"/>
      <c r="M52" s="9">
        <f>IF(B52="",1,0)</f>
        <v>1</v>
      </c>
    </row>
    <row r="53" spans="1:19" ht="13.8" thickBot="1"/>
    <row r="54" spans="1:19" ht="18" thickBot="1">
      <c r="A54" s="706" t="s">
        <v>262</v>
      </c>
      <c r="B54" s="707"/>
      <c r="C54" s="707"/>
      <c r="D54" s="707"/>
      <c r="E54" s="707"/>
      <c r="F54" s="707"/>
      <c r="G54" s="707"/>
      <c r="H54" s="707"/>
      <c r="I54" s="707"/>
      <c r="J54" s="707"/>
      <c r="K54" s="707"/>
      <c r="L54" s="708"/>
      <c r="M54" s="17"/>
    </row>
    <row r="55" spans="1:19">
      <c r="S55" s="9" t="s">
        <v>263</v>
      </c>
    </row>
    <row r="56" spans="1:19" ht="13.8" thickBot="1">
      <c r="O56" s="9" t="s">
        <v>264</v>
      </c>
    </row>
    <row r="57" spans="1:19" ht="14.4" thickBot="1">
      <c r="A57" s="425" t="s">
        <v>265</v>
      </c>
      <c r="B57" s="228"/>
      <c r="C57" s="228"/>
      <c r="D57" s="228"/>
      <c r="E57" s="228"/>
      <c r="F57" s="228"/>
      <c r="G57" s="228"/>
      <c r="H57" s="228"/>
      <c r="I57" s="228"/>
      <c r="J57" s="228"/>
      <c r="K57" s="228"/>
      <c r="L57" s="229"/>
      <c r="O57" s="9" t="s">
        <v>266</v>
      </c>
      <c r="P57" s="9" t="s">
        <v>267</v>
      </c>
      <c r="Q57" s="9">
        <v>0</v>
      </c>
      <c r="S57" s="9">
        <v>0</v>
      </c>
    </row>
    <row r="58" spans="1:19" ht="42.6" thickTop="1" thickBot="1">
      <c r="A58" s="426" t="s">
        <v>94</v>
      </c>
      <c r="B58" s="424" t="s">
        <v>268</v>
      </c>
      <c r="C58" s="231" t="s">
        <v>269</v>
      </c>
      <c r="D58" s="224"/>
      <c r="E58" s="224"/>
      <c r="F58" s="701" t="s">
        <v>270</v>
      </c>
      <c r="G58" s="702"/>
      <c r="H58" s="224" t="s">
        <v>271</v>
      </c>
      <c r="I58" s="231" t="s">
        <v>272</v>
      </c>
      <c r="J58" s="224" t="s">
        <v>273</v>
      </c>
      <c r="K58" s="231" t="s">
        <v>274</v>
      </c>
      <c r="L58" s="230" t="s">
        <v>275</v>
      </c>
    </row>
    <row r="59" spans="1:19" s="31" customFormat="1" ht="29.25" customHeight="1">
      <c r="A59" s="427" t="s">
        <v>276</v>
      </c>
      <c r="B59" s="147" t="s">
        <v>277</v>
      </c>
      <c r="C59" s="243" t="s">
        <v>267</v>
      </c>
      <c r="D59" s="244"/>
      <c r="E59" s="244"/>
      <c r="F59" s="222" t="s">
        <v>278</v>
      </c>
      <c r="G59" s="225">
        <v>2.6700000000000001E-3</v>
      </c>
      <c r="H59" s="223">
        <v>1</v>
      </c>
      <c r="I59" s="364">
        <f t="shared" ref="I59:I66" si="1">SUMIF($B$73:$B$78,A59,$K$73:$K$78)</f>
        <v>0</v>
      </c>
      <c r="J59" s="364">
        <f>I59*G59</f>
        <v>0</v>
      </c>
      <c r="K59" s="232"/>
      <c r="L59" s="233"/>
      <c r="M59" s="29"/>
      <c r="O59" s="31" t="str">
        <f t="shared" ref="O59:O66" si="2">A59</f>
        <v>Intermediate boilers 85% &gt;300,000 BTU/h &amp; &lt;2,500,000 BTU/h</v>
      </c>
      <c r="P59" s="31" t="s">
        <v>267</v>
      </c>
      <c r="Q59" s="31">
        <f t="shared" ref="Q59:Q64" si="3">G59</f>
        <v>2.6700000000000001E-3</v>
      </c>
      <c r="R59" s="245" t="str">
        <f t="shared" ref="R59:R64" si="4">F59</f>
        <v>m³/btu</v>
      </c>
      <c r="S59" s="31">
        <v>1</v>
      </c>
    </row>
    <row r="60" spans="1:19" s="31" customFormat="1" ht="29.25" customHeight="1">
      <c r="A60" s="427" t="s">
        <v>279</v>
      </c>
      <c r="B60" s="147" t="s">
        <v>277</v>
      </c>
      <c r="C60" s="246" t="s">
        <v>267</v>
      </c>
      <c r="D60" s="220"/>
      <c r="E60" s="220"/>
      <c r="F60" s="216" t="s">
        <v>278</v>
      </c>
      <c r="G60" s="30">
        <v>3.2000000000000002E-3</v>
      </c>
      <c r="H60" s="217">
        <v>1</v>
      </c>
      <c r="I60" s="365">
        <f t="shared" si="1"/>
        <v>0</v>
      </c>
      <c r="J60" s="365">
        <f t="shared" ref="J60:J65" si="5">I60*G60</f>
        <v>0</v>
      </c>
      <c r="K60" s="211"/>
      <c r="L60" s="212"/>
      <c r="M60" s="29"/>
      <c r="O60" s="31" t="str">
        <f t="shared" si="2"/>
        <v>Intermediate boilers 85% &gt;2,500 000 BTU/h &amp; &lt;5,000,000 BTU/h</v>
      </c>
      <c r="P60" s="31" t="s">
        <v>267</v>
      </c>
      <c r="Q60" s="31">
        <f t="shared" si="3"/>
        <v>3.2000000000000002E-3</v>
      </c>
      <c r="R60" s="245" t="str">
        <f t="shared" si="4"/>
        <v>m³/btu</v>
      </c>
      <c r="S60" s="31">
        <v>1</v>
      </c>
    </row>
    <row r="61" spans="1:19" s="31" customFormat="1" ht="29.25" customHeight="1">
      <c r="A61" s="427" t="s">
        <v>280</v>
      </c>
      <c r="B61" s="147" t="s">
        <v>281</v>
      </c>
      <c r="C61" s="246" t="s">
        <v>267</v>
      </c>
      <c r="D61" s="220"/>
      <c r="E61" s="220"/>
      <c r="F61" s="216" t="s">
        <v>278</v>
      </c>
      <c r="G61" s="30">
        <v>5.8700000000000002E-3</v>
      </c>
      <c r="H61" s="217">
        <v>1</v>
      </c>
      <c r="I61" s="365">
        <f t="shared" si="1"/>
        <v>0</v>
      </c>
      <c r="J61" s="365">
        <f t="shared" si="5"/>
        <v>0</v>
      </c>
      <c r="K61" s="211"/>
      <c r="L61" s="212"/>
      <c r="M61" s="29"/>
      <c r="O61" s="31" t="str">
        <f t="shared" si="2"/>
        <v>High efficiency boilers 90% &gt;300,000 BTU/h &amp; &lt;2,500,000 BTU/h</v>
      </c>
      <c r="P61" s="31" t="s">
        <v>267</v>
      </c>
      <c r="Q61" s="31">
        <f t="shared" si="3"/>
        <v>5.8700000000000002E-3</v>
      </c>
      <c r="R61" s="245" t="str">
        <f t="shared" si="4"/>
        <v>m³/btu</v>
      </c>
      <c r="S61" s="31">
        <v>1</v>
      </c>
    </row>
    <row r="62" spans="1:19" s="31" customFormat="1" ht="29.25" customHeight="1">
      <c r="A62" s="427" t="s">
        <v>282</v>
      </c>
      <c r="B62" s="147" t="s">
        <v>281</v>
      </c>
      <c r="C62" s="246" t="s">
        <v>267</v>
      </c>
      <c r="D62" s="220"/>
      <c r="E62" s="220"/>
      <c r="F62" s="216" t="s">
        <v>278</v>
      </c>
      <c r="G62" s="30">
        <v>5.8700000000000002E-3</v>
      </c>
      <c r="H62" s="217">
        <v>1</v>
      </c>
      <c r="I62" s="365">
        <f t="shared" si="1"/>
        <v>0</v>
      </c>
      <c r="J62" s="365">
        <f t="shared" si="5"/>
        <v>0</v>
      </c>
      <c r="K62" s="211"/>
      <c r="L62" s="212"/>
      <c r="M62" s="29"/>
      <c r="O62" s="31" t="str">
        <f t="shared" si="2"/>
        <v>High efficiency boilers 90% &gt;2,500,000 BTU/h &amp; &lt;5,000,000 BTU/h</v>
      </c>
      <c r="P62" s="31" t="s">
        <v>283</v>
      </c>
      <c r="Q62" s="31">
        <f t="shared" si="3"/>
        <v>5.8700000000000002E-3</v>
      </c>
      <c r="R62" s="245" t="str">
        <f t="shared" si="4"/>
        <v>m³/btu</v>
      </c>
      <c r="S62" s="31">
        <v>1</v>
      </c>
    </row>
    <row r="63" spans="1:19" s="31" customFormat="1" ht="29.25" customHeight="1">
      <c r="A63" s="427" t="s">
        <v>284</v>
      </c>
      <c r="B63" s="147" t="s">
        <v>285</v>
      </c>
      <c r="C63" s="246" t="s">
        <v>267</v>
      </c>
      <c r="D63" s="220"/>
      <c r="E63" s="220"/>
      <c r="F63" s="216" t="s">
        <v>278</v>
      </c>
      <c r="G63" s="30">
        <v>7.3699999999999998E-3</v>
      </c>
      <c r="H63" s="217">
        <v>1</v>
      </c>
      <c r="I63" s="365">
        <f t="shared" si="1"/>
        <v>0</v>
      </c>
      <c r="J63" s="365">
        <f t="shared" si="5"/>
        <v>0</v>
      </c>
      <c r="K63" s="211"/>
      <c r="L63" s="212"/>
      <c r="M63" s="29"/>
      <c r="O63" s="31" t="str">
        <f t="shared" si="2"/>
        <v>Natural gas infrared</v>
      </c>
      <c r="P63" s="31" t="s">
        <v>267</v>
      </c>
      <c r="Q63" s="31">
        <f t="shared" si="3"/>
        <v>7.3699999999999998E-3</v>
      </c>
      <c r="R63" s="245" t="str">
        <f t="shared" si="4"/>
        <v>m³/btu</v>
      </c>
      <c r="S63" s="31">
        <v>1</v>
      </c>
    </row>
    <row r="64" spans="1:19" s="31" customFormat="1" ht="29.25" customHeight="1">
      <c r="A64" s="427" t="s">
        <v>478</v>
      </c>
      <c r="B64" s="147" t="s">
        <v>286</v>
      </c>
      <c r="C64" s="246" t="s">
        <v>287</v>
      </c>
      <c r="D64" s="220"/>
      <c r="E64" s="220"/>
      <c r="F64" s="215" t="s">
        <v>288</v>
      </c>
      <c r="G64" s="30">
        <v>0.72595500000000002</v>
      </c>
      <c r="H64" s="217">
        <v>1</v>
      </c>
      <c r="I64" s="365">
        <f t="shared" si="1"/>
        <v>0</v>
      </c>
      <c r="J64" s="365">
        <f t="shared" si="5"/>
        <v>0</v>
      </c>
      <c r="K64" s="211"/>
      <c r="L64" s="212"/>
      <c r="M64" s="29"/>
      <c r="O64" s="31" t="str">
        <f t="shared" si="2"/>
        <v>Variable speed hood (CFM from ventilation system)</v>
      </c>
      <c r="P64" s="31" t="s">
        <v>287</v>
      </c>
      <c r="Q64" s="31">
        <f t="shared" si="3"/>
        <v>0.72595500000000002</v>
      </c>
      <c r="R64" s="245" t="str">
        <f t="shared" si="4"/>
        <v>m³/PCM</v>
      </c>
      <c r="S64" s="31">
        <v>1</v>
      </c>
    </row>
    <row r="65" spans="1:19" s="31" customFormat="1" ht="29.25" customHeight="1">
      <c r="A65" s="427" t="s">
        <v>289</v>
      </c>
      <c r="B65" s="147" t="s">
        <v>290</v>
      </c>
      <c r="C65" s="246" t="s">
        <v>267</v>
      </c>
      <c r="D65" s="220"/>
      <c r="E65" s="220"/>
      <c r="F65" s="216" t="s">
        <v>278</v>
      </c>
      <c r="G65" s="30">
        <v>5.0499999999999998E-3</v>
      </c>
      <c r="H65" s="217">
        <v>0</v>
      </c>
      <c r="I65" s="365">
        <f t="shared" si="1"/>
        <v>0</v>
      </c>
      <c r="J65" s="365">
        <f t="shared" si="5"/>
        <v>0</v>
      </c>
      <c r="K65" s="211"/>
      <c r="L65" s="212"/>
      <c r="M65" s="29"/>
      <c r="O65" s="31" t="str">
        <f t="shared" si="2"/>
        <v>Condensing heater</v>
      </c>
      <c r="P65" s="31" t="s">
        <v>267</v>
      </c>
      <c r="Q65" s="31">
        <f>G65</f>
        <v>5.0499999999999998E-3</v>
      </c>
      <c r="R65" s="245" t="s">
        <v>291</v>
      </c>
      <c r="S65" s="31">
        <v>0</v>
      </c>
    </row>
    <row r="66" spans="1:19" s="31" customFormat="1" ht="29.25" customHeight="1" thickBot="1">
      <c r="A66" s="428" t="s">
        <v>292</v>
      </c>
      <c r="B66" s="147" t="s">
        <v>293</v>
      </c>
      <c r="C66" s="247" t="s">
        <v>294</v>
      </c>
      <c r="D66" s="221"/>
      <c r="E66" s="221"/>
      <c r="F66" s="218" t="s">
        <v>291</v>
      </c>
      <c r="G66" s="226">
        <v>1</v>
      </c>
      <c r="H66" s="219">
        <v>1</v>
      </c>
      <c r="I66" s="366">
        <f t="shared" si="1"/>
        <v>0</v>
      </c>
      <c r="J66" s="366">
        <f>MROUND(I66*G66,5)</f>
        <v>0</v>
      </c>
      <c r="K66" s="213"/>
      <c r="L66" s="214"/>
      <c r="M66" s="29"/>
      <c r="O66" s="31" t="str">
        <f t="shared" si="2"/>
        <v>Solar preheating</v>
      </c>
      <c r="P66" s="31" t="s">
        <v>294</v>
      </c>
      <c r="Q66" s="31">
        <v>1</v>
      </c>
      <c r="R66" s="245" t="s">
        <v>291</v>
      </c>
      <c r="S66" s="31">
        <v>1</v>
      </c>
    </row>
    <row r="67" spans="1:19" ht="22.2" thickTop="1" thickBot="1">
      <c r="D67" s="32"/>
      <c r="E67" s="32"/>
      <c r="F67" s="703" t="s">
        <v>510</v>
      </c>
      <c r="G67" s="703"/>
      <c r="I67" s="33" t="s">
        <v>202</v>
      </c>
      <c r="J67" s="34">
        <f>J59+J60+J61+J62+J63+J64+J65+J66</f>
        <v>0</v>
      </c>
      <c r="M67" s="35"/>
    </row>
    <row r="68" spans="1:19" ht="21.6" thickBot="1">
      <c r="D68" s="32"/>
      <c r="E68" s="32"/>
      <c r="F68" s="32"/>
      <c r="G68" s="210"/>
      <c r="I68" s="208"/>
      <c r="J68" s="209"/>
      <c r="K68" s="240" t="s">
        <v>295</v>
      </c>
      <c r="L68" s="241">
        <f>SUM(L59:L66)</f>
        <v>0</v>
      </c>
      <c r="M68" s="35"/>
    </row>
    <row r="69" spans="1:19" ht="21.6" thickBot="1">
      <c r="D69" s="32"/>
      <c r="E69" s="32"/>
      <c r="F69" s="32"/>
      <c r="G69" s="210"/>
      <c r="J69" s="209"/>
      <c r="K69" s="240" t="s">
        <v>296</v>
      </c>
      <c r="L69" s="239">
        <f>J67*B7</f>
        <v>0</v>
      </c>
      <c r="M69" s="35"/>
      <c r="N69" s="35"/>
    </row>
    <row r="70" spans="1:19" ht="21.6" thickBot="1">
      <c r="D70" s="32"/>
      <c r="E70" s="32"/>
      <c r="F70" s="32"/>
      <c r="G70" s="210"/>
      <c r="I70" s="208"/>
      <c r="J70" s="209"/>
      <c r="L70" s="35"/>
      <c r="M70" s="35"/>
      <c r="N70" s="35"/>
    </row>
    <row r="71" spans="1:19" ht="14.4" thickBot="1">
      <c r="A71" s="236" t="s">
        <v>297</v>
      </c>
      <c r="B71" s="237"/>
      <c r="C71" s="237"/>
      <c r="D71" s="237"/>
      <c r="E71" s="237"/>
      <c r="F71" s="237"/>
      <c r="G71" s="237"/>
      <c r="H71" s="237"/>
      <c r="I71" s="237"/>
      <c r="J71" s="237"/>
      <c r="K71" s="237"/>
      <c r="L71" s="238"/>
      <c r="O71" s="9" t="s">
        <v>266</v>
      </c>
      <c r="P71" s="9" t="s">
        <v>267</v>
      </c>
      <c r="Q71" s="9">
        <v>0</v>
      </c>
      <c r="S71" s="9">
        <v>0</v>
      </c>
    </row>
    <row r="72" spans="1:19" ht="41.4">
      <c r="A72" s="234"/>
      <c r="B72" s="709"/>
      <c r="C72" s="710"/>
      <c r="D72" s="234" t="s">
        <v>101</v>
      </c>
      <c r="E72" s="234" t="s">
        <v>102</v>
      </c>
      <c r="F72" s="234" t="s">
        <v>98</v>
      </c>
      <c r="G72" s="234" t="s">
        <v>298</v>
      </c>
      <c r="H72" s="234" t="s">
        <v>299</v>
      </c>
      <c r="I72" s="235" t="s">
        <v>300</v>
      </c>
      <c r="J72" s="234" t="s">
        <v>301</v>
      </c>
      <c r="K72" s="234" t="s">
        <v>302</v>
      </c>
      <c r="L72" s="35"/>
      <c r="M72" s="35"/>
      <c r="N72" s="35"/>
    </row>
    <row r="73" spans="1:19" ht="25.5" customHeight="1">
      <c r="A73" s="242" t="str">
        <f>'3.Energy. Simu. final'!C76</f>
        <v>Type of equipment 1:</v>
      </c>
      <c r="B73" s="704" t="str">
        <f>'3.Energy. Simu. final'!F76</f>
        <v>&lt;Select&gt;</v>
      </c>
      <c r="C73" s="705"/>
      <c r="D73" s="362" t="str">
        <f>IF('3.Energy. Simu. final'!E77&lt;&gt;"",'3.Energy. Simu. final'!E77,"")</f>
        <v/>
      </c>
      <c r="E73" s="362" t="str">
        <f>IF('3.Energy. Simu. final'!E78&lt;&gt;"",'3.Energy. Simu. final'!E78,"")</f>
        <v/>
      </c>
      <c r="F73" s="363" t="str">
        <f>IF('3.Energy. Simu. final'!E79&lt;&gt;"",'3.Energy. Simu. final'!E79,"")</f>
        <v/>
      </c>
      <c r="G73" s="362" t="str">
        <f>IF('3.Energy. Simu. final'!J78&lt;&gt;"",'3.Energy. Simu. final'!J78,"")</f>
        <v/>
      </c>
      <c r="H73" s="363" t="str">
        <f>IF('3.Energy. Simu. final'!J79&lt;&gt;"",'3.Energy. Simu. final'!J79,"")</f>
        <v/>
      </c>
      <c r="I73" s="362" t="str">
        <f>IF('3.Energy. Simu. final'!G77&lt;&gt;"",'3.Energy. Simu. final'!G77,"")</f>
        <v xml:space="preserve"> </v>
      </c>
      <c r="J73" s="497" t="str">
        <f>IF('3.Energy. Simu. final'!J77&lt;&gt;"",'3.Energy. Simu. final'!J77,"")</f>
        <v/>
      </c>
      <c r="K73" s="227">
        <f t="shared" ref="K73:K78" si="6">IFERROR(IF(VLOOKUP(B73,$A$59:$H$66,8,FALSE),J73*G73,G73),0)</f>
        <v>0</v>
      </c>
      <c r="L73" s="35"/>
      <c r="M73" s="35"/>
      <c r="N73" s="35"/>
    </row>
    <row r="74" spans="1:19" ht="25.5" customHeight="1">
      <c r="A74" s="242" t="str">
        <f>'3.Energy. Simu. final'!C81</f>
        <v>Type of equipment 2:</v>
      </c>
      <c r="B74" s="704" t="str">
        <f>'3.Energy. Simu. final'!F81</f>
        <v>&lt;Select&gt;</v>
      </c>
      <c r="C74" s="705"/>
      <c r="D74" s="362" t="str">
        <f>IF('3.Energy. Simu. final'!E82&lt;&gt;"",'3.Energy. Simu. final'!E82,"")</f>
        <v/>
      </c>
      <c r="E74" s="362" t="str">
        <f>IF('3.Energy. Simu. final'!E83&lt;&gt;"",'3.Energy. Simu. final'!E83,"")</f>
        <v/>
      </c>
      <c r="F74" s="363" t="str">
        <f>IF('3.Energy. Simu. final'!E84&lt;&gt;"",'3.Energy. Simu. final'!E84,"")</f>
        <v/>
      </c>
      <c r="G74" s="362" t="str">
        <f>IF('3.Energy. Simu. final'!J83&lt;&gt;"",'3.Energy. Simu. final'!J83,"")</f>
        <v/>
      </c>
      <c r="H74" s="363" t="str">
        <f>IF('3.Energy. Simu. final'!J84&lt;&gt;"",'3.Energy. Simu. final'!J84,"")</f>
        <v/>
      </c>
      <c r="I74" s="362" t="str">
        <f>IF('3.Energy. Simu. final'!G82&lt;&gt;"",'3.Energy. Simu. final'!G82,"")</f>
        <v xml:space="preserve"> </v>
      </c>
      <c r="J74" s="497" t="str">
        <f>IF('3.Energy. Simu. final'!J82&lt;&gt;"",'3.Energy. Simu. final'!J82,"")</f>
        <v/>
      </c>
      <c r="K74" s="227">
        <f t="shared" si="6"/>
        <v>0</v>
      </c>
      <c r="L74" s="35"/>
      <c r="M74" s="35"/>
      <c r="N74" s="35"/>
    </row>
    <row r="75" spans="1:19" ht="25.5" customHeight="1">
      <c r="A75" s="242" t="str">
        <f>'3.Energy. Simu. final'!C86</f>
        <v>Type of equipment 3:</v>
      </c>
      <c r="B75" s="704" t="str">
        <f>'3.Energy. Simu. final'!F86</f>
        <v>&lt;Select&gt;</v>
      </c>
      <c r="C75" s="705"/>
      <c r="D75" s="362" t="str">
        <f>IF('3.Energy. Simu. final'!E87&lt;&gt;"",'3.Energy. Simu. final'!E87,"")</f>
        <v/>
      </c>
      <c r="E75" s="362" t="str">
        <f>IF('3.Energy. Simu. final'!E88&lt;&gt;"",'3.Energy. Simu. final'!E88,"")</f>
        <v/>
      </c>
      <c r="F75" s="363" t="str">
        <f>IF('3.Energy. Simu. final'!E89&lt;&gt;"",'3.Energy. Simu. final'!E89,"")</f>
        <v/>
      </c>
      <c r="G75" s="362" t="str">
        <f>IF('3.Energy. Simu. final'!J88&lt;&gt;"",'3.Energy. Simu. final'!J88,"")</f>
        <v/>
      </c>
      <c r="H75" s="363" t="str">
        <f>IF('3.Energy. Simu. final'!J89&lt;&gt;"",'3.Energy. Simu. final'!J89,"")</f>
        <v/>
      </c>
      <c r="I75" s="362" t="str">
        <f>IF('3.Energy. Simu. final'!G87&lt;&gt;"",'3.Energy. Simu. final'!G87,"")</f>
        <v xml:space="preserve"> </v>
      </c>
      <c r="J75" s="497" t="str">
        <f>IF('3.Energy. Simu. final'!J87&lt;&gt;"",'3.Energy. Simu. final'!J87,"")</f>
        <v/>
      </c>
      <c r="K75" s="227">
        <f t="shared" si="6"/>
        <v>0</v>
      </c>
      <c r="L75" s="35"/>
      <c r="M75" s="35"/>
      <c r="N75" s="35"/>
    </row>
    <row r="76" spans="1:19" ht="25.5" customHeight="1">
      <c r="A76" s="242" t="str">
        <f>'3.Energy. Simu. final'!C92</f>
        <v>Type of equipment 4:</v>
      </c>
      <c r="B76" s="704" t="str">
        <f>'3.Energy. Simu. final'!F92</f>
        <v>&lt;Select&gt;</v>
      </c>
      <c r="C76" s="705"/>
      <c r="D76" s="362" t="str">
        <f>IF('3.Energy. Simu. final'!E93&lt;&gt;"",'3.Energy. Simu. final'!E93,"")</f>
        <v/>
      </c>
      <c r="E76" s="362" t="str">
        <f>IF('3.Energy. Simu. final'!E94&lt;&gt;"",'3.Energy. Simu. final'!E94,"")</f>
        <v/>
      </c>
      <c r="F76" s="363" t="str">
        <f>IF('3.Energy. Simu. final'!E95&lt;&gt;"",'3.Energy. Simu. final'!E95,"")</f>
        <v/>
      </c>
      <c r="G76" s="362" t="str">
        <f>IF('3.Energy. Simu. final'!J94&lt;&gt;"",'3.Energy. Simu. final'!J94,"")</f>
        <v/>
      </c>
      <c r="H76" s="363" t="str">
        <f>IF('3.Energy. Simu. final'!J95&lt;&gt;"",'3.Energy. Simu. final'!J95,"")</f>
        <v/>
      </c>
      <c r="I76" s="362" t="str">
        <f>IF('3.Energy. Simu. final'!G93&lt;&gt;"",'3.Energy. Simu. final'!G93,"")</f>
        <v xml:space="preserve"> </v>
      </c>
      <c r="J76" s="497" t="str">
        <f>IF('3.Energy. Simu. final'!J93&lt;&gt;"",'3.Energy. Simu. final'!J93,"")</f>
        <v/>
      </c>
      <c r="K76" s="227">
        <f t="shared" si="6"/>
        <v>0</v>
      </c>
      <c r="L76" s="35"/>
      <c r="M76" s="35"/>
      <c r="N76" s="35"/>
    </row>
    <row r="77" spans="1:19" ht="25.5" customHeight="1">
      <c r="A77" s="242" t="str">
        <f>'3.Energy. Simu. final'!C97</f>
        <v>Type of equipment 5:</v>
      </c>
      <c r="B77" s="704" t="str">
        <f>'3.Energy. Simu. final'!F97</f>
        <v>&lt;Select&gt;</v>
      </c>
      <c r="C77" s="705"/>
      <c r="D77" s="362" t="str">
        <f>IF('3.Energy. Simu. final'!E98&lt;&gt;"",'3.Energy. Simu. final'!E98,"")</f>
        <v/>
      </c>
      <c r="E77" s="362" t="str">
        <f>IF('3.Energy. Simu. final'!E99&lt;&gt;"",'3.Energy. Simu. final'!E99,"")</f>
        <v/>
      </c>
      <c r="F77" s="363" t="str">
        <f>IF('3.Energy. Simu. final'!E100&lt;&gt;"",'3.Energy. Simu. final'!E100,"")</f>
        <v/>
      </c>
      <c r="G77" s="362" t="str">
        <f>IF('3.Energy. Simu. final'!J99&lt;&gt;"",'3.Energy. Simu. final'!J99,"")</f>
        <v/>
      </c>
      <c r="H77" s="363" t="str">
        <f>IF('3.Energy. Simu. final'!J100&lt;&gt;"",'3.Energy. Simu. final'!J100,"")</f>
        <v/>
      </c>
      <c r="I77" s="362" t="str">
        <f>IF('3.Energy. Simu. final'!G98&lt;&gt;"",'3.Energy. Simu. final'!G98,"")</f>
        <v xml:space="preserve"> </v>
      </c>
      <c r="J77" s="497" t="str">
        <f>IF('3.Energy. Simu. final'!J98&lt;&gt;"",'3.Energy. Simu. final'!J98,"")</f>
        <v/>
      </c>
      <c r="K77" s="227">
        <f t="shared" si="6"/>
        <v>0</v>
      </c>
      <c r="L77" s="35"/>
      <c r="M77" s="35"/>
      <c r="N77" s="35"/>
    </row>
    <row r="78" spans="1:19" ht="25.5" customHeight="1">
      <c r="A78" s="242" t="str">
        <f>'3.Energy. Simu. final'!C102</f>
        <v>Type of equipment 6:</v>
      </c>
      <c r="B78" s="704" t="str">
        <f>'3.Energy. Simu. final'!F102</f>
        <v>&lt;Select&gt;</v>
      </c>
      <c r="C78" s="705"/>
      <c r="D78" s="362" t="str">
        <f>IF('3.Energy. Simu. final'!E103&lt;&gt;"",'3.Energy. Simu. final'!E103,"")</f>
        <v/>
      </c>
      <c r="E78" s="362" t="str">
        <f>IF('3.Energy. Simu. final'!E104&lt;&gt;"",'3.Energy. Simu. final'!E104,"")</f>
        <v/>
      </c>
      <c r="F78" s="363" t="str">
        <f>IF('3.Energy. Simu. final'!E105&lt;&gt;"",'3.Energy. Simu. final'!E105,"")</f>
        <v/>
      </c>
      <c r="G78" s="362" t="str">
        <f>IF('3.Energy. Simu. final'!J104&lt;&gt;"",'3.Energy. Simu. final'!J104,"")</f>
        <v/>
      </c>
      <c r="H78" s="363" t="str">
        <f>IF('3.Energy. Simu. final'!J105&lt;&gt;"",'3.Energy. Simu. final'!J105,"")</f>
        <v/>
      </c>
      <c r="I78" s="362" t="str">
        <f>IF('3.Energy. Simu. final'!J103&lt;&gt;"",'3.Energy. Simu. final'!J103,"")</f>
        <v/>
      </c>
      <c r="J78" s="497" t="str">
        <f>IF('3.Energy. Simu. final'!J103&lt;&gt;"",'3.Energy. Simu. final'!J103,"")</f>
        <v/>
      </c>
      <c r="K78" s="227">
        <f t="shared" si="6"/>
        <v>0</v>
      </c>
      <c r="L78" s="35"/>
      <c r="M78" s="35"/>
      <c r="N78" s="35"/>
    </row>
    <row r="79" spans="1:19" ht="22.2" customHeight="1">
      <c r="A79" s="478"/>
    </row>
    <row r="80" spans="1:19" ht="22.2" customHeight="1" thickBot="1"/>
    <row r="81" spans="1:13" ht="18" thickBot="1">
      <c r="A81" s="706" t="s">
        <v>303</v>
      </c>
      <c r="B81" s="707"/>
      <c r="C81" s="707"/>
      <c r="D81" s="707"/>
      <c r="E81" s="707"/>
      <c r="F81" s="707"/>
      <c r="G81" s="707"/>
      <c r="H81" s="707"/>
      <c r="I81" s="707"/>
      <c r="J81" s="707"/>
      <c r="K81" s="707"/>
      <c r="L81" s="708"/>
      <c r="M81" s="17"/>
    </row>
    <row r="83" spans="1:13" ht="14.4" thickBot="1">
      <c r="A83" s="27"/>
      <c r="B83" s="27"/>
      <c r="C83" s="27"/>
      <c r="D83" s="27"/>
      <c r="E83" s="27"/>
      <c r="F83" s="27"/>
      <c r="G83" s="27"/>
    </row>
    <row r="84" spans="1:13" ht="14.4" thickBot="1">
      <c r="A84" s="174" t="s">
        <v>304</v>
      </c>
      <c r="B84" s="711" t="s">
        <v>305</v>
      </c>
      <c r="C84" s="711"/>
      <c r="D84" s="711" t="s">
        <v>306</v>
      </c>
      <c r="E84" s="712"/>
      <c r="F84" s="36"/>
      <c r="G84" s="36"/>
    </row>
    <row r="85" spans="1:13" ht="13.8">
      <c r="A85" s="713" t="s">
        <v>307</v>
      </c>
      <c r="B85" s="715" t="s">
        <v>308</v>
      </c>
      <c r="C85" s="715"/>
      <c r="D85" s="715" t="s">
        <v>308</v>
      </c>
      <c r="E85" s="716"/>
      <c r="F85" s="147" t="s">
        <v>309</v>
      </c>
      <c r="G85" s="145" t="s">
        <v>310</v>
      </c>
    </row>
    <row r="86" spans="1:13" ht="13.8">
      <c r="A86" s="714"/>
      <c r="B86" s="145" t="s">
        <v>311</v>
      </c>
      <c r="C86" s="145" t="s">
        <v>312</v>
      </c>
      <c r="D86" s="145" t="s">
        <v>311</v>
      </c>
      <c r="E86" s="148" t="s">
        <v>312</v>
      </c>
      <c r="F86" s="147"/>
      <c r="G86" s="145" t="s">
        <v>313</v>
      </c>
    </row>
    <row r="87" spans="1:13" ht="13.8">
      <c r="A87" s="149" t="s">
        <v>314</v>
      </c>
      <c r="B87" s="349">
        <f>'3.Energy. Simu. final'!E122</f>
        <v>0</v>
      </c>
      <c r="C87" s="349">
        <f>'3.Energy. Simu. final'!F122</f>
        <v>0</v>
      </c>
      <c r="D87" s="349">
        <f>'3.Energy. Simu. final'!G122</f>
        <v>0</v>
      </c>
      <c r="E87" s="349">
        <f>'3.Energy. Simu. final'!H122</f>
        <v>0</v>
      </c>
      <c r="F87" s="37" t="str">
        <f t="shared" ref="F87:F93" si="7">IF(IFERROR(E87/C87,"oui")="oui","",E87/C87)</f>
        <v/>
      </c>
      <c r="G87" s="38">
        <f t="shared" ref="G87:G95" si="8">(C87-E87)/37.89</f>
        <v>0</v>
      </c>
    </row>
    <row r="88" spans="1:13" ht="13.8">
      <c r="A88" s="149" t="s">
        <v>315</v>
      </c>
      <c r="B88" s="349">
        <f>'3.Energy. Simu. final'!E123</f>
        <v>0</v>
      </c>
      <c r="C88" s="349">
        <f>'3.Energy. Simu. final'!F123</f>
        <v>0</v>
      </c>
      <c r="D88" s="349">
        <f>'3.Energy. Simu. final'!G123</f>
        <v>0</v>
      </c>
      <c r="E88" s="349">
        <f>'3.Energy. Simu. final'!H123</f>
        <v>0</v>
      </c>
      <c r="F88" s="37" t="str">
        <f t="shared" si="7"/>
        <v/>
      </c>
      <c r="G88" s="38">
        <f t="shared" si="8"/>
        <v>0</v>
      </c>
    </row>
    <row r="89" spans="1:13" ht="13.8">
      <c r="A89" s="149" t="s">
        <v>316</v>
      </c>
      <c r="B89" s="349">
        <f>'3.Energy. Simu. final'!E124</f>
        <v>0</v>
      </c>
      <c r="C89" s="349">
        <f>'3.Energy. Simu. final'!F124</f>
        <v>0</v>
      </c>
      <c r="D89" s="349">
        <f>'3.Energy. Simu. final'!G124</f>
        <v>0</v>
      </c>
      <c r="E89" s="349">
        <f>'3.Energy. Simu. final'!H124</f>
        <v>0</v>
      </c>
      <c r="F89" s="37" t="str">
        <f t="shared" si="7"/>
        <v/>
      </c>
      <c r="G89" s="38">
        <f t="shared" si="8"/>
        <v>0</v>
      </c>
    </row>
    <row r="90" spans="1:13" ht="13.8">
      <c r="A90" s="149" t="s">
        <v>317</v>
      </c>
      <c r="B90" s="349">
        <f>'3.Energy. Simu. final'!E125</f>
        <v>0</v>
      </c>
      <c r="C90" s="349">
        <f>'3.Energy. Simu. final'!F125</f>
        <v>0</v>
      </c>
      <c r="D90" s="349">
        <f>'3.Energy. Simu. final'!G125</f>
        <v>0</v>
      </c>
      <c r="E90" s="349">
        <f>'3.Energy. Simu. final'!H125</f>
        <v>0</v>
      </c>
      <c r="F90" s="37" t="str">
        <f t="shared" si="7"/>
        <v/>
      </c>
      <c r="G90" s="38">
        <f t="shared" si="8"/>
        <v>0</v>
      </c>
    </row>
    <row r="91" spans="1:13" ht="13.8">
      <c r="A91" s="149" t="s">
        <v>318</v>
      </c>
      <c r="B91" s="349">
        <f>'3.Energy. Simu. final'!E126</f>
        <v>0</v>
      </c>
      <c r="C91" s="349">
        <f>'3.Energy. Simu. final'!F126</f>
        <v>0</v>
      </c>
      <c r="D91" s="349">
        <f>'3.Energy. Simu. final'!G126</f>
        <v>0</v>
      </c>
      <c r="E91" s="349">
        <f>'3.Energy. Simu. final'!H126</f>
        <v>0</v>
      </c>
      <c r="F91" s="37" t="str">
        <f t="shared" si="7"/>
        <v/>
      </c>
      <c r="G91" s="38">
        <f t="shared" si="8"/>
        <v>0</v>
      </c>
    </row>
    <row r="92" spans="1:13" ht="13.8">
      <c r="A92" s="149" t="s">
        <v>319</v>
      </c>
      <c r="B92" s="349">
        <f>'3.Energy. Simu. final'!E127</f>
        <v>0</v>
      </c>
      <c r="C92" s="349">
        <f>'3.Energy. Simu. final'!F127</f>
        <v>0</v>
      </c>
      <c r="D92" s="349">
        <f>'3.Energy. Simu. final'!G127</f>
        <v>0</v>
      </c>
      <c r="E92" s="349">
        <f>'3.Energy. Simu. final'!H127</f>
        <v>0</v>
      </c>
      <c r="F92" s="37" t="str">
        <f t="shared" si="7"/>
        <v/>
      </c>
      <c r="G92" s="38">
        <f t="shared" si="8"/>
        <v>0</v>
      </c>
    </row>
    <row r="93" spans="1:13" ht="13.8">
      <c r="A93" s="149" t="s">
        <v>114</v>
      </c>
      <c r="B93" s="349">
        <f>'3.Energy. Simu. final'!E128</f>
        <v>0</v>
      </c>
      <c r="C93" s="349">
        <f>'3.Energy. Simu. final'!F128</f>
        <v>0</v>
      </c>
      <c r="D93" s="349">
        <f>'3.Energy. Simu. final'!G128</f>
        <v>0</v>
      </c>
      <c r="E93" s="349">
        <f>'3.Energy. Simu. final'!H128</f>
        <v>0</v>
      </c>
      <c r="F93" s="37" t="str">
        <f t="shared" si="7"/>
        <v/>
      </c>
      <c r="G93" s="38">
        <f t="shared" si="8"/>
        <v>0</v>
      </c>
    </row>
    <row r="94" spans="1:13" ht="14.4" thickBot="1">
      <c r="A94" s="150" t="s">
        <v>320</v>
      </c>
      <c r="B94" s="349">
        <f>'3.Energy. Simu. final'!E129</f>
        <v>0</v>
      </c>
      <c r="C94" s="349">
        <f>'3.Energy. Simu. final'!F129</f>
        <v>0</v>
      </c>
      <c r="D94" s="349">
        <f>'3.Energy. Simu. final'!G129</f>
        <v>0</v>
      </c>
      <c r="E94" s="349">
        <f>'3.Energy. Simu. final'!H129</f>
        <v>0</v>
      </c>
      <c r="F94" s="37" t="str">
        <f>IF(IFERROR(E94/C94,"oui")="oui","",E94/C94)</f>
        <v/>
      </c>
      <c r="G94" s="38">
        <f t="shared" si="8"/>
        <v>0</v>
      </c>
    </row>
    <row r="95" spans="1:13" ht="14.4" thickBot="1">
      <c r="A95" s="151" t="s">
        <v>202</v>
      </c>
      <c r="B95" s="153">
        <f>SUM(B87:B94)</f>
        <v>0</v>
      </c>
      <c r="C95" s="153">
        <f>SUM(C87:C94)</f>
        <v>0</v>
      </c>
      <c r="D95" s="153">
        <f>SUM(D87:D94)</f>
        <v>0</v>
      </c>
      <c r="E95" s="154">
        <f>SUM(E87:E94)</f>
        <v>0</v>
      </c>
      <c r="F95" s="40" t="e">
        <f>E95/C95</f>
        <v>#DIV/0!</v>
      </c>
      <c r="G95" s="38">
        <f t="shared" si="8"/>
        <v>0</v>
      </c>
    </row>
    <row r="96" spans="1:13" ht="15" customHeight="1" thickBot="1">
      <c r="A96" s="152" t="s">
        <v>321</v>
      </c>
      <c r="B96" s="153" t="s">
        <v>118</v>
      </c>
      <c r="C96" s="155">
        <f>C95/$E$115</f>
        <v>0</v>
      </c>
      <c r="D96" s="153" t="s">
        <v>118</v>
      </c>
      <c r="E96" s="156">
        <f>E95/$E$115</f>
        <v>0</v>
      </c>
      <c r="F96" s="36"/>
      <c r="G96" s="36"/>
    </row>
    <row r="97" spans="1:17" ht="20.399999999999999" customHeight="1" thickBot="1">
      <c r="A97" s="475" t="s">
        <v>511</v>
      </c>
      <c r="B97" s="725" t="e">
        <f>IF(B52=0,"Pas de superficie",C96/$B$52)</f>
        <v>#VALUE!</v>
      </c>
      <c r="C97" s="725"/>
      <c r="D97" s="725" t="e">
        <f>IF(B52=0,"Pas de superficie",E96/$B$52)</f>
        <v>#VALUE!</v>
      </c>
      <c r="E97" s="726"/>
      <c r="F97" s="121"/>
      <c r="G97" s="36"/>
      <c r="H97" s="27"/>
    </row>
    <row r="98" spans="1:17" ht="14.4" thickBot="1">
      <c r="A98" s="36"/>
      <c r="B98" s="36"/>
      <c r="C98" s="41"/>
      <c r="D98" s="42"/>
      <c r="E98" s="41"/>
      <c r="F98" s="41"/>
      <c r="G98" s="36"/>
      <c r="H98" s="27"/>
    </row>
    <row r="99" spans="1:17" ht="15.6" thickBot="1">
      <c r="A99" s="727" t="s">
        <v>322</v>
      </c>
      <c r="B99" s="711"/>
      <c r="C99" s="712"/>
      <c r="D99" s="42"/>
      <c r="E99" s="41"/>
      <c r="F99" s="41"/>
      <c r="G99" s="36"/>
      <c r="H99" s="27"/>
      <c r="P99" s="11"/>
      <c r="Q99" s="43"/>
    </row>
    <row r="100" spans="1:17" ht="15">
      <c r="A100" s="157" t="s">
        <v>191</v>
      </c>
      <c r="B100" s="158" t="s">
        <v>323</v>
      </c>
      <c r="C100" s="159" t="s">
        <v>324</v>
      </c>
      <c r="D100" s="42"/>
      <c r="E100" s="41"/>
      <c r="F100" s="41"/>
      <c r="G100" s="36"/>
      <c r="H100" s="27"/>
      <c r="P100" s="11"/>
      <c r="Q100" s="43"/>
    </row>
    <row r="101" spans="1:17" ht="15">
      <c r="A101" s="44" t="s">
        <v>325</v>
      </c>
      <c r="B101" s="12"/>
      <c r="C101" s="45">
        <f>B101/37.89</f>
        <v>0</v>
      </c>
      <c r="D101" s="42"/>
      <c r="E101" s="41"/>
      <c r="F101" s="41"/>
      <c r="G101" s="36"/>
      <c r="H101" s="27"/>
      <c r="M101" s="9">
        <f>IF(B101="",1,0)</f>
        <v>1</v>
      </c>
      <c r="P101" s="11"/>
      <c r="Q101" s="43"/>
    </row>
    <row r="102" spans="1:17" ht="15">
      <c r="A102" s="46"/>
      <c r="B102" s="12"/>
      <c r="C102" s="45">
        <f>B102/37.89</f>
        <v>0</v>
      </c>
      <c r="D102" s="42"/>
      <c r="E102" s="41"/>
      <c r="F102" s="41"/>
      <c r="G102" s="36"/>
      <c r="H102" s="27"/>
      <c r="K102" s="47"/>
      <c r="N102" s="47"/>
      <c r="P102" s="11"/>
      <c r="Q102" s="43"/>
    </row>
    <row r="103" spans="1:17" ht="15">
      <c r="A103" s="46"/>
      <c r="B103" s="12"/>
      <c r="C103" s="45">
        <f>B103/37.89</f>
        <v>0</v>
      </c>
      <c r="D103" s="42"/>
      <c r="E103" s="41"/>
      <c r="F103" s="41"/>
      <c r="G103" s="36"/>
      <c r="H103" s="27"/>
      <c r="K103" s="47"/>
      <c r="N103" s="47"/>
      <c r="P103" s="11"/>
      <c r="Q103" s="43"/>
    </row>
    <row r="104" spans="1:17" ht="15">
      <c r="A104" s="46"/>
      <c r="B104" s="12"/>
      <c r="C104" s="45">
        <f>B104/37.89</f>
        <v>0</v>
      </c>
      <c r="D104" s="42"/>
      <c r="E104" s="41"/>
      <c r="F104" s="41"/>
      <c r="G104" s="36"/>
      <c r="H104" s="27"/>
      <c r="L104" s="47"/>
      <c r="M104" s="47"/>
      <c r="N104" s="47"/>
      <c r="O104" s="47"/>
      <c r="P104" s="11"/>
      <c r="Q104" s="43"/>
    </row>
    <row r="105" spans="1:17" ht="15.6" thickBot="1">
      <c r="A105" s="48"/>
      <c r="B105" s="39"/>
      <c r="C105" s="49">
        <f>B105/37.89</f>
        <v>0</v>
      </c>
      <c r="D105" s="42"/>
      <c r="E105" s="41"/>
      <c r="F105" s="41"/>
      <c r="G105" s="36"/>
      <c r="H105" s="27"/>
      <c r="K105" s="47"/>
      <c r="N105" s="47"/>
      <c r="P105" s="11"/>
      <c r="Q105" s="43"/>
    </row>
    <row r="106" spans="1:17" ht="15.6" thickBot="1">
      <c r="A106" s="50" t="s">
        <v>86</v>
      </c>
      <c r="B106" s="51">
        <f>SUM(B101:B105)</f>
        <v>0</v>
      </c>
      <c r="C106" s="52">
        <f>SUM(C101:C105)</f>
        <v>0</v>
      </c>
      <c r="D106" s="42"/>
      <c r="E106" s="41"/>
      <c r="F106" s="41"/>
      <c r="G106" s="36"/>
      <c r="H106" s="27"/>
      <c r="P106" s="11"/>
      <c r="Q106" s="43"/>
    </row>
    <row r="107" spans="1:17" ht="15.75" customHeight="1" outlineLevel="1" thickBot="1">
      <c r="A107" s="36"/>
      <c r="B107" s="36"/>
      <c r="C107" s="41"/>
      <c r="D107" s="42"/>
      <c r="E107" s="41"/>
      <c r="F107" s="41"/>
      <c r="G107" s="36"/>
      <c r="H107" s="27"/>
      <c r="K107" s="47"/>
      <c r="N107" s="47"/>
      <c r="P107" s="11"/>
      <c r="Q107" s="43"/>
    </row>
    <row r="108" spans="1:17" ht="15.75" customHeight="1" outlineLevel="1" thickBot="1">
      <c r="A108" s="728" t="s">
        <v>326</v>
      </c>
      <c r="B108" s="729"/>
      <c r="C108" s="729"/>
      <c r="D108" s="729"/>
      <c r="E108" s="730"/>
      <c r="F108" s="36"/>
      <c r="G108" s="36"/>
      <c r="H108" s="27"/>
      <c r="K108" s="47"/>
      <c r="N108" s="47"/>
      <c r="P108" s="11"/>
      <c r="Q108" s="43"/>
    </row>
    <row r="109" spans="1:17" ht="15.75" customHeight="1" outlineLevel="1">
      <c r="A109" s="181" t="s">
        <v>191</v>
      </c>
      <c r="B109" s="158" t="s">
        <v>311</v>
      </c>
      <c r="C109" s="158" t="s">
        <v>312</v>
      </c>
      <c r="D109" s="158" t="s">
        <v>116</v>
      </c>
      <c r="E109" s="158" t="s">
        <v>327</v>
      </c>
      <c r="F109" s="36"/>
      <c r="G109" s="36"/>
      <c r="H109" s="27"/>
      <c r="L109" s="47"/>
      <c r="M109" s="47"/>
      <c r="O109" s="47"/>
      <c r="P109" s="11"/>
      <c r="Q109" s="43"/>
    </row>
    <row r="110" spans="1:17" ht="15.75" customHeight="1" outlineLevel="1">
      <c r="A110" s="160" t="s">
        <v>328</v>
      </c>
      <c r="B110" s="53">
        <f>D95</f>
        <v>0</v>
      </c>
      <c r="C110" s="53">
        <f>E95</f>
        <v>0</v>
      </c>
      <c r="D110" s="53">
        <f>C110+B110</f>
        <v>0</v>
      </c>
      <c r="E110" s="53" t="e">
        <f>D110/B52</f>
        <v>#VALUE!</v>
      </c>
      <c r="F110" s="122"/>
      <c r="G110" s="36"/>
      <c r="H110" s="27"/>
      <c r="P110" s="11"/>
      <c r="Q110" s="43"/>
    </row>
    <row r="111" spans="1:17" ht="15.75" customHeight="1" outlineLevel="1">
      <c r="A111" s="160" t="s">
        <v>329</v>
      </c>
      <c r="B111" s="53">
        <f>B95</f>
        <v>0</v>
      </c>
      <c r="C111" s="53">
        <f>C95</f>
        <v>0</v>
      </c>
      <c r="D111" s="53">
        <f>C111+B111</f>
        <v>0</v>
      </c>
      <c r="E111" s="53" t="e">
        <f>D111/B52</f>
        <v>#VALUE!</v>
      </c>
      <c r="F111" s="122"/>
      <c r="G111" s="36"/>
      <c r="H111" s="27"/>
      <c r="P111" s="11"/>
      <c r="Q111" s="43"/>
    </row>
    <row r="112" spans="1:17" ht="15" outlineLevel="1">
      <c r="A112" s="160" t="s">
        <v>330</v>
      </c>
      <c r="B112" s="53">
        <f>-B110+B111</f>
        <v>0</v>
      </c>
      <c r="C112" s="53">
        <f>-C110+C111</f>
        <v>0</v>
      </c>
      <c r="D112" s="53">
        <f>-D110+D111</f>
        <v>0</v>
      </c>
      <c r="E112" s="53" t="e">
        <f>-E110+E111</f>
        <v>#VALUE!</v>
      </c>
      <c r="F112" s="122"/>
      <c r="G112" s="36"/>
      <c r="H112" s="27"/>
      <c r="P112" s="11"/>
      <c r="Q112" s="43"/>
    </row>
    <row r="113" spans="1:17" ht="15" outlineLevel="1">
      <c r="A113" s="36"/>
      <c r="B113" s="36"/>
      <c r="C113" s="41"/>
      <c r="D113" s="42"/>
      <c r="E113" s="41"/>
      <c r="F113" s="41"/>
      <c r="G113" s="36"/>
      <c r="H113" s="27"/>
      <c r="P113" s="11"/>
      <c r="Q113" s="43"/>
    </row>
    <row r="114" spans="1:17" ht="15" outlineLevel="1">
      <c r="A114" s="160" t="s">
        <v>331</v>
      </c>
      <c r="B114" s="54" t="str">
        <f>B52</f>
        <v/>
      </c>
      <c r="C114" s="41"/>
      <c r="D114" s="42"/>
      <c r="E114" s="145" t="s">
        <v>332</v>
      </c>
      <c r="F114" s="41"/>
      <c r="G114" s="36"/>
      <c r="H114" s="27"/>
      <c r="P114" s="11"/>
      <c r="Q114" s="43"/>
    </row>
    <row r="115" spans="1:17" ht="15" outlineLevel="1">
      <c r="A115" s="160" t="s">
        <v>333</v>
      </c>
      <c r="B115" s="54">
        <f>D112</f>
        <v>0</v>
      </c>
      <c r="C115" s="55" t="e">
        <f>D112/D111</f>
        <v>#DIV/0!</v>
      </c>
      <c r="D115" s="42"/>
      <c r="E115" s="203">
        <v>37.89</v>
      </c>
      <c r="F115" s="41"/>
      <c r="G115" s="36"/>
      <c r="H115" s="27"/>
      <c r="P115" s="11"/>
      <c r="Q115" s="43"/>
    </row>
    <row r="116" spans="1:17" ht="15" outlineLevel="1">
      <c r="A116" s="160" t="s">
        <v>334</v>
      </c>
      <c r="B116" s="54">
        <f>C112</f>
        <v>0</v>
      </c>
      <c r="C116" s="38">
        <f>B116/$E$115</f>
        <v>0</v>
      </c>
      <c r="D116" s="42"/>
      <c r="E116" s="41"/>
      <c r="F116" s="41"/>
      <c r="G116" s="36"/>
      <c r="H116" s="27"/>
      <c r="P116" s="11"/>
      <c r="Q116" s="43"/>
    </row>
    <row r="117" spans="1:17" ht="15" outlineLevel="1">
      <c r="A117" s="160" t="s">
        <v>335</v>
      </c>
      <c r="B117" s="54">
        <f>B116-B106</f>
        <v>0</v>
      </c>
      <c r="C117" s="38">
        <f>B117/$E$115</f>
        <v>0</v>
      </c>
      <c r="D117" s="42"/>
      <c r="E117" s="41"/>
      <c r="F117" s="41"/>
      <c r="G117" s="36"/>
      <c r="H117" s="27"/>
      <c r="P117" s="11"/>
      <c r="Q117" s="43"/>
    </row>
    <row r="118" spans="1:17" ht="15" outlineLevel="1">
      <c r="A118" s="36" t="s">
        <v>336</v>
      </c>
      <c r="B118" s="36"/>
      <c r="C118" s="41"/>
      <c r="D118" s="42"/>
      <c r="E118" s="41"/>
      <c r="F118" s="41"/>
      <c r="G118" s="36"/>
      <c r="H118" s="27"/>
      <c r="P118" s="11"/>
      <c r="Q118" s="43"/>
    </row>
    <row r="119" spans="1:17" ht="15.6" thickBot="1">
      <c r="A119" s="36"/>
      <c r="B119" s="36"/>
      <c r="C119" s="41"/>
      <c r="D119" s="42"/>
      <c r="E119" s="41"/>
      <c r="F119" s="41"/>
      <c r="G119" s="36"/>
      <c r="H119" s="27"/>
      <c r="P119" s="11"/>
      <c r="Q119" s="43"/>
    </row>
    <row r="120" spans="1:17" ht="15.6" thickBot="1">
      <c r="A120" s="727" t="s">
        <v>337</v>
      </c>
      <c r="B120" s="711"/>
      <c r="C120" s="712"/>
      <c r="D120" s="42"/>
      <c r="E120" s="41"/>
      <c r="F120" s="41"/>
      <c r="G120" s="36"/>
      <c r="H120" s="27"/>
      <c r="P120" s="11"/>
      <c r="Q120" s="43"/>
    </row>
    <row r="121" spans="1:17" ht="15">
      <c r="A121" s="161" t="s">
        <v>333</v>
      </c>
      <c r="B121" s="56" t="e">
        <f>D112/D111</f>
        <v>#DIV/0!</v>
      </c>
      <c r="C121" s="57"/>
      <c r="D121" s="42"/>
      <c r="E121" s="41"/>
      <c r="F121" s="41"/>
      <c r="G121" s="36"/>
      <c r="H121" s="27"/>
      <c r="P121" s="11"/>
      <c r="Q121" s="43"/>
    </row>
    <row r="122" spans="1:17" ht="15">
      <c r="A122" s="162" t="s">
        <v>334</v>
      </c>
      <c r="B122" s="58" t="e">
        <f>C112/C111</f>
        <v>#DIV/0!</v>
      </c>
      <c r="C122" s="45">
        <f>C112/$E$115</f>
        <v>0</v>
      </c>
      <c r="D122" s="42"/>
      <c r="E122" s="41"/>
      <c r="F122" s="41"/>
      <c r="G122" s="36"/>
      <c r="H122" s="27"/>
      <c r="P122" s="11"/>
      <c r="Q122" s="43"/>
    </row>
    <row r="123" spans="1:17" ht="15">
      <c r="A123" s="162" t="s">
        <v>338</v>
      </c>
      <c r="B123" s="53">
        <f>B106</f>
        <v>0</v>
      </c>
      <c r="C123" s="45">
        <f>C106</f>
        <v>0</v>
      </c>
      <c r="D123" s="42"/>
      <c r="E123" s="41"/>
      <c r="F123" s="41"/>
      <c r="G123" s="36"/>
      <c r="H123" s="27"/>
      <c r="P123" s="11"/>
      <c r="Q123" s="43"/>
    </row>
    <row r="124" spans="1:17" ht="15.6" thickBot="1">
      <c r="A124" s="163" t="s">
        <v>339</v>
      </c>
      <c r="B124" s="59">
        <f>C112-B106</f>
        <v>0</v>
      </c>
      <c r="C124" s="60">
        <f>B124/$E$115</f>
        <v>0</v>
      </c>
      <c r="D124" s="42"/>
      <c r="E124" s="41"/>
      <c r="F124" s="41"/>
      <c r="G124" s="36"/>
      <c r="H124" s="27"/>
      <c r="P124" s="11"/>
      <c r="Q124" s="43"/>
    </row>
    <row r="125" spans="1:17" ht="15.6" thickBot="1">
      <c r="A125" s="36"/>
      <c r="B125" s="36"/>
      <c r="C125" s="41"/>
      <c r="D125" s="42"/>
      <c r="E125" s="41"/>
      <c r="F125" s="41"/>
      <c r="G125" s="36"/>
      <c r="H125" s="27"/>
      <c r="P125" s="11"/>
      <c r="Q125" s="43"/>
    </row>
    <row r="126" spans="1:17" ht="15" thickBot="1">
      <c r="A126" s="164" t="s">
        <v>340</v>
      </c>
      <c r="B126" s="61"/>
      <c r="C126" s="202">
        <f>IF(B5&lt;44562,IF(B126="oui",20%,10%),5%)</f>
        <v>0.05</v>
      </c>
      <c r="D126" s="182" t="s">
        <v>341</v>
      </c>
      <c r="E126" s="41"/>
      <c r="F126" s="41"/>
      <c r="G126" s="36"/>
      <c r="H126" s="27"/>
      <c r="M126" s="9">
        <f>IF(B126="",1,0)</f>
        <v>1</v>
      </c>
    </row>
    <row r="127" spans="1:17" ht="13.8">
      <c r="A127" s="42"/>
      <c r="B127" s="42"/>
      <c r="C127" s="42"/>
      <c r="D127" s="42"/>
      <c r="E127" s="41"/>
      <c r="F127" s="41"/>
      <c r="G127" s="36"/>
      <c r="H127" s="27"/>
    </row>
    <row r="128" spans="1:17" ht="14.4" thickBot="1">
      <c r="A128" s="42"/>
      <c r="B128" s="145" t="s">
        <v>206</v>
      </c>
      <c r="C128" s="375" t="s">
        <v>342</v>
      </c>
      <c r="D128" s="42"/>
      <c r="E128" s="41"/>
      <c r="F128" s="41"/>
      <c r="G128" s="36"/>
      <c r="H128" s="27"/>
    </row>
    <row r="129" spans="1:13" ht="14.4" thickBot="1">
      <c r="A129" s="164" t="s">
        <v>343</v>
      </c>
      <c r="B129" s="62">
        <f>C129</f>
        <v>0</v>
      </c>
      <c r="C129" s="367">
        <f>'3.Energy. Simu. final'!I168</f>
        <v>0</v>
      </c>
      <c r="D129" s="42"/>
      <c r="E129" s="41"/>
      <c r="F129" s="41"/>
      <c r="G129" s="36"/>
      <c r="H129" s="27"/>
      <c r="M129" s="9">
        <f>IF(B129="",1,0)</f>
        <v>0</v>
      </c>
    </row>
    <row r="130" spans="1:13" ht="15.75" customHeight="1" thickBot="1">
      <c r="A130" s="36"/>
      <c r="B130" s="36"/>
      <c r="C130" s="63"/>
      <c r="D130" s="42"/>
      <c r="E130" s="63"/>
      <c r="F130" s="63"/>
      <c r="G130" s="36"/>
    </row>
    <row r="131" spans="1:13" ht="19.5" customHeight="1" thickBot="1">
      <c r="A131" s="706" t="s">
        <v>344</v>
      </c>
      <c r="B131" s="707"/>
      <c r="C131" s="707"/>
      <c r="D131" s="707"/>
      <c r="E131" s="707"/>
      <c r="F131" s="707"/>
      <c r="G131" s="707"/>
      <c r="H131" s="707"/>
      <c r="I131" s="707"/>
      <c r="J131" s="707"/>
      <c r="K131" s="707"/>
      <c r="L131" s="708"/>
      <c r="M131" s="17"/>
    </row>
    <row r="132" spans="1:13" ht="15.75" customHeight="1" outlineLevel="1">
      <c r="A132" s="36"/>
      <c r="B132" s="64">
        <v>0.18</v>
      </c>
      <c r="C132" s="65">
        <v>0.20699999999999999</v>
      </c>
      <c r="D132" s="64">
        <v>0</v>
      </c>
      <c r="E132" s="65">
        <v>0.26200000000000001</v>
      </c>
      <c r="F132" s="186">
        <v>0</v>
      </c>
      <c r="G132" s="66">
        <v>0.26800000000000002</v>
      </c>
      <c r="H132" s="9" t="s">
        <v>345</v>
      </c>
    </row>
    <row r="133" spans="1:13" ht="15.75" customHeight="1" outlineLevel="1">
      <c r="A133" s="36"/>
      <c r="B133" s="64">
        <f t="shared" ref="B133:G133" si="9">B132-$B$132</f>
        <v>0</v>
      </c>
      <c r="C133" s="64">
        <f t="shared" si="9"/>
        <v>2.6999999999999996E-2</v>
      </c>
      <c r="D133" s="64">
        <f t="shared" si="9"/>
        <v>-0.18</v>
      </c>
      <c r="E133" s="64">
        <f t="shared" si="9"/>
        <v>8.2000000000000017E-2</v>
      </c>
      <c r="F133" s="187">
        <f t="shared" si="9"/>
        <v>-0.18</v>
      </c>
      <c r="G133" s="64">
        <f t="shared" si="9"/>
        <v>8.8000000000000023E-2</v>
      </c>
    </row>
    <row r="134" spans="1:13" ht="15.75" customHeight="1" outlineLevel="1">
      <c r="A134" s="36"/>
      <c r="B134" s="64">
        <f t="shared" ref="B134:G134" si="10">B133-$C$133</f>
        <v>-2.6999999999999996E-2</v>
      </c>
      <c r="C134" s="64">
        <f t="shared" si="10"/>
        <v>0</v>
      </c>
      <c r="D134" s="64">
        <f t="shared" si="10"/>
        <v>-0.20699999999999999</v>
      </c>
      <c r="E134" s="64">
        <f t="shared" si="10"/>
        <v>5.5000000000000021E-2</v>
      </c>
      <c r="F134" s="187">
        <f t="shared" si="10"/>
        <v>-0.20699999999999999</v>
      </c>
      <c r="G134" s="64">
        <f t="shared" si="10"/>
        <v>6.1000000000000026E-2</v>
      </c>
    </row>
    <row r="135" spans="1:13" ht="27.6" outlineLevel="1">
      <c r="A135" s="27"/>
      <c r="B135" s="67" t="s">
        <v>346</v>
      </c>
      <c r="C135" s="67" t="s">
        <v>347</v>
      </c>
      <c r="D135" s="67" t="s">
        <v>348</v>
      </c>
      <c r="E135" s="67" t="s">
        <v>349</v>
      </c>
      <c r="F135" s="185" t="s">
        <v>209</v>
      </c>
      <c r="G135" s="67" t="s">
        <v>350</v>
      </c>
      <c r="H135" s="27"/>
      <c r="I135" s="27"/>
      <c r="J135" s="27"/>
      <c r="K135" s="27"/>
      <c r="L135" s="9">
        <v>1</v>
      </c>
    </row>
    <row r="136" spans="1:13" ht="13.8" outlineLevel="1">
      <c r="A136" s="36" t="s">
        <v>351</v>
      </c>
      <c r="B136" s="68">
        <v>0.03</v>
      </c>
      <c r="C136" s="69">
        <v>0</v>
      </c>
      <c r="D136" s="70">
        <v>0.21</v>
      </c>
      <c r="E136" s="69">
        <v>-0.17</v>
      </c>
      <c r="F136" s="188">
        <v>0</v>
      </c>
      <c r="G136" s="69">
        <v>0</v>
      </c>
      <c r="H136" s="9" t="s">
        <v>352</v>
      </c>
      <c r="I136" s="27"/>
      <c r="J136" s="27"/>
      <c r="K136" s="27"/>
      <c r="L136" s="9">
        <v>2</v>
      </c>
    </row>
    <row r="137" spans="1:13" ht="13.8" outlineLevel="1">
      <c r="A137" s="9" t="s">
        <v>353</v>
      </c>
      <c r="B137" s="71">
        <f>IF($B$5&lt;43661,0%,-3%)</f>
        <v>-0.03</v>
      </c>
      <c r="C137" s="71">
        <f>IF($B$5&lt;43661,0%,-3%)</f>
        <v>-0.03</v>
      </c>
      <c r="D137" s="71">
        <f>IF($B$5&lt;43661,0%,-3%)</f>
        <v>-0.03</v>
      </c>
      <c r="E137" s="71">
        <f>IF($B$5&lt;43661,0%,-3%)</f>
        <v>-0.03</v>
      </c>
      <c r="F137" s="189">
        <v>0</v>
      </c>
      <c r="G137" s="71">
        <f>IF($B$5&lt;43661,0%,-3%)</f>
        <v>-0.03</v>
      </c>
      <c r="H137" s="27"/>
      <c r="I137" s="27"/>
      <c r="J137" s="27"/>
      <c r="K137" s="27"/>
      <c r="L137" s="9">
        <v>3</v>
      </c>
    </row>
    <row r="138" spans="1:13" ht="15.75" customHeight="1" outlineLevel="1">
      <c r="A138" s="36" t="s">
        <v>351</v>
      </c>
      <c r="B138" s="71">
        <f>B136+B137</f>
        <v>0</v>
      </c>
      <c r="C138" s="71">
        <f>C136+C137</f>
        <v>-0.03</v>
      </c>
      <c r="D138" s="71">
        <f>D136+D137</f>
        <v>0.18</v>
      </c>
      <c r="E138" s="71">
        <f>E136+E137</f>
        <v>-0.2</v>
      </c>
      <c r="F138" s="189">
        <v>0</v>
      </c>
      <c r="G138" s="71">
        <f>G136+G137</f>
        <v>-0.03</v>
      </c>
      <c r="H138" s="27"/>
      <c r="I138" s="27"/>
      <c r="J138" s="27"/>
      <c r="K138" s="27"/>
      <c r="L138" s="9">
        <v>4</v>
      </c>
    </row>
    <row r="139" spans="1:13" ht="15.75" customHeight="1" outlineLevel="1">
      <c r="A139" s="72" t="s">
        <v>333</v>
      </c>
      <c r="B139" s="73" t="e">
        <f>B121</f>
        <v>#DIV/0!</v>
      </c>
      <c r="C139" s="73" t="e">
        <f>$B$139+C138</f>
        <v>#DIV/0!</v>
      </c>
      <c r="D139" s="73" t="e">
        <f>$B$139+D138</f>
        <v>#DIV/0!</v>
      </c>
      <c r="E139" s="73" t="e">
        <f>$B$139+E138</f>
        <v>#DIV/0!</v>
      </c>
      <c r="F139" s="190" t="e">
        <f>$B$139+F138</f>
        <v>#DIV/0!</v>
      </c>
      <c r="G139" s="73" t="e">
        <f>$B$139+G138</f>
        <v>#DIV/0!</v>
      </c>
      <c r="H139" s="74">
        <f>C126</f>
        <v>0.05</v>
      </c>
      <c r="I139" s="27" t="s">
        <v>354</v>
      </c>
      <c r="J139" s="27"/>
      <c r="K139" s="27"/>
      <c r="L139" s="9">
        <v>5</v>
      </c>
    </row>
    <row r="140" spans="1:13" ht="15.75" customHeight="1" outlineLevel="1">
      <c r="A140" s="36" t="s">
        <v>355</v>
      </c>
      <c r="B140" s="75">
        <f>C96</f>
        <v>0</v>
      </c>
      <c r="C140" s="75">
        <f>C142+C141</f>
        <v>0</v>
      </c>
      <c r="D140" s="75">
        <f>D142+D141</f>
        <v>0</v>
      </c>
      <c r="E140" s="75">
        <f>E142+E141</f>
        <v>0</v>
      </c>
      <c r="F140" s="191">
        <f>F142+F141</f>
        <v>0</v>
      </c>
      <c r="G140" s="75">
        <f>G142+G141</f>
        <v>0</v>
      </c>
      <c r="H140" s="27"/>
      <c r="I140" s="27"/>
      <c r="J140" s="27"/>
      <c r="K140" s="27"/>
      <c r="L140" s="9">
        <v>6</v>
      </c>
    </row>
    <row r="141" spans="1:13" ht="15.75" customHeight="1" outlineLevel="1">
      <c r="A141" s="36" t="s">
        <v>356</v>
      </c>
      <c r="B141" s="75">
        <f>E96</f>
        <v>0</v>
      </c>
      <c r="C141" s="75">
        <f>B141</f>
        <v>0</v>
      </c>
      <c r="D141" s="75">
        <f>C141</f>
        <v>0</v>
      </c>
      <c r="E141" s="75">
        <f>D141</f>
        <v>0</v>
      </c>
      <c r="F141" s="191">
        <f>E141</f>
        <v>0</v>
      </c>
      <c r="G141" s="75">
        <f>E141</f>
        <v>0</v>
      </c>
      <c r="H141" s="76" t="e">
        <f>C142/C140</f>
        <v>#DIV/0!</v>
      </c>
      <c r="I141" s="76" t="e">
        <f>D142/D140</f>
        <v>#DIV/0!</v>
      </c>
      <c r="J141" s="76" t="e">
        <f>E142/E140</f>
        <v>#DIV/0!</v>
      </c>
      <c r="K141" s="76" t="e">
        <f>G142/G140</f>
        <v>#DIV/0!</v>
      </c>
      <c r="L141" s="9">
        <v>7</v>
      </c>
    </row>
    <row r="142" spans="1:13" ht="15.75" customHeight="1" outlineLevel="1">
      <c r="A142" s="36" t="s">
        <v>357</v>
      </c>
      <c r="B142" s="77">
        <f>C122</f>
        <v>0</v>
      </c>
      <c r="C142" s="75">
        <f>$B$142*(1+C138)</f>
        <v>0</v>
      </c>
      <c r="D142" s="75">
        <f>$B$142*(1+D138)</f>
        <v>0</v>
      </c>
      <c r="E142" s="75">
        <f>$B$142*(1+E138)</f>
        <v>0</v>
      </c>
      <c r="F142" s="250">
        <f>$B$142*(1+F138)</f>
        <v>0</v>
      </c>
      <c r="G142" s="75">
        <f>$B$142*(1+G138)</f>
        <v>0</v>
      </c>
      <c r="H142" s="27"/>
      <c r="I142" s="74" t="e">
        <f>(I141-$H$141)/$H$141</f>
        <v>#DIV/0!</v>
      </c>
      <c r="J142" s="74" t="e">
        <f>(J141-$H$141)/$H$141</f>
        <v>#DIV/0!</v>
      </c>
      <c r="K142" s="74" t="e">
        <f>(K141-$H$141)/$H$141</f>
        <v>#DIV/0!</v>
      </c>
      <c r="L142" s="9">
        <v>8</v>
      </c>
    </row>
    <row r="143" spans="1:13" ht="15.75" customHeight="1" outlineLevel="1">
      <c r="A143" s="72" t="s">
        <v>358</v>
      </c>
      <c r="B143" s="64" t="e">
        <f t="shared" ref="B143:G143" si="11">1-B142/B140</f>
        <v>#DIV/0!</v>
      </c>
      <c r="C143" s="64" t="e">
        <f t="shared" si="11"/>
        <v>#DIV/0!</v>
      </c>
      <c r="D143" s="64" t="e">
        <f t="shared" si="11"/>
        <v>#DIV/0!</v>
      </c>
      <c r="E143" s="64" t="e">
        <f t="shared" si="11"/>
        <v>#DIV/0!</v>
      </c>
      <c r="F143" s="187" t="e">
        <f t="shared" si="11"/>
        <v>#DIV/0!</v>
      </c>
      <c r="G143" s="64" t="e">
        <f t="shared" si="11"/>
        <v>#DIV/0!</v>
      </c>
      <c r="H143" s="74">
        <v>0.3</v>
      </c>
      <c r="I143" s="27" t="s">
        <v>359</v>
      </c>
      <c r="J143" s="27"/>
      <c r="K143" s="27"/>
      <c r="L143" s="9">
        <v>9</v>
      </c>
    </row>
    <row r="144" spans="1:13" ht="15.75" customHeight="1" outlineLevel="1">
      <c r="A144" s="36" t="s">
        <v>360</v>
      </c>
      <c r="B144" s="77">
        <f>$C$123</f>
        <v>0</v>
      </c>
      <c r="C144" s="75">
        <f>(1+C138)*$B$144</f>
        <v>0</v>
      </c>
      <c r="D144" s="75">
        <f>(1+D138)*$B$144</f>
        <v>0</v>
      </c>
      <c r="E144" s="75">
        <f>(1+E138)*$B$144</f>
        <v>0</v>
      </c>
      <c r="F144" s="191">
        <f>(1+F138)*$B$144</f>
        <v>0</v>
      </c>
      <c r="G144" s="75">
        <f>(1+G138)*$B$144</f>
        <v>0</v>
      </c>
      <c r="H144" s="27"/>
      <c r="I144" s="27" t="s">
        <v>361</v>
      </c>
      <c r="J144" s="27"/>
      <c r="K144" s="27"/>
      <c r="L144" s="9">
        <v>10</v>
      </c>
    </row>
    <row r="145" spans="1:12" ht="15.75" customHeight="1" outlineLevel="1">
      <c r="A145" s="36" t="s">
        <v>362</v>
      </c>
      <c r="B145" s="77">
        <f t="shared" ref="B145:G145" si="12">$J$67</f>
        <v>0</v>
      </c>
      <c r="C145" s="75">
        <f t="shared" si="12"/>
        <v>0</v>
      </c>
      <c r="D145" s="75">
        <f t="shared" si="12"/>
        <v>0</v>
      </c>
      <c r="E145" s="75">
        <f t="shared" si="12"/>
        <v>0</v>
      </c>
      <c r="F145" s="191">
        <f t="shared" si="12"/>
        <v>0</v>
      </c>
      <c r="G145" s="75">
        <f t="shared" si="12"/>
        <v>0</v>
      </c>
      <c r="H145" s="27"/>
      <c r="I145" s="27" t="s">
        <v>363</v>
      </c>
      <c r="J145" s="27"/>
      <c r="K145" s="27"/>
      <c r="L145" s="9">
        <v>11</v>
      </c>
    </row>
    <row r="146" spans="1:12" ht="15.75" customHeight="1" outlineLevel="1">
      <c r="A146" s="78" t="s">
        <v>364</v>
      </c>
      <c r="B146" s="79">
        <f t="shared" ref="B146:G146" si="13">ROUND(B142-B144-B145,0)</f>
        <v>0</v>
      </c>
      <c r="C146" s="80">
        <f t="shared" si="13"/>
        <v>0</v>
      </c>
      <c r="D146" s="80">
        <f t="shared" si="13"/>
        <v>0</v>
      </c>
      <c r="E146" s="80">
        <f t="shared" si="13"/>
        <v>0</v>
      </c>
      <c r="F146" s="249">
        <f t="shared" si="13"/>
        <v>0</v>
      </c>
      <c r="G146" s="80">
        <f t="shared" si="13"/>
        <v>0</v>
      </c>
      <c r="H146" s="27"/>
      <c r="I146" s="27"/>
      <c r="J146" s="27"/>
      <c r="K146" s="27"/>
      <c r="L146" s="9">
        <v>12</v>
      </c>
    </row>
    <row r="147" spans="1:12" ht="13.8" outlineLevel="1">
      <c r="A147" s="27"/>
      <c r="B147" s="27"/>
      <c r="C147" s="27"/>
      <c r="D147" s="27"/>
      <c r="E147" s="27"/>
      <c r="F147" s="192"/>
      <c r="G147" s="27"/>
      <c r="H147" s="27"/>
      <c r="I147" s="27"/>
      <c r="J147" s="27"/>
      <c r="K147" s="27"/>
      <c r="L147" s="9">
        <v>13</v>
      </c>
    </row>
    <row r="148" spans="1:12" ht="15.75" customHeight="1" outlineLevel="1">
      <c r="A148" s="36" t="str">
        <f>"Subvention @"&amp;B7&amp;"$/m³"</f>
        <v>Subvention @5$/m³</v>
      </c>
      <c r="B148" s="81">
        <f t="shared" ref="B148:G148" si="14">$B$7*B146</f>
        <v>0</v>
      </c>
      <c r="C148" s="81">
        <f t="shared" si="14"/>
        <v>0</v>
      </c>
      <c r="D148" s="81">
        <f t="shared" si="14"/>
        <v>0</v>
      </c>
      <c r="E148" s="81">
        <f t="shared" si="14"/>
        <v>0</v>
      </c>
      <c r="F148" s="193">
        <f t="shared" si="14"/>
        <v>0</v>
      </c>
      <c r="G148" s="81">
        <f t="shared" si="14"/>
        <v>0</v>
      </c>
      <c r="H148" s="85">
        <f>B7</f>
        <v>5</v>
      </c>
      <c r="I148" s="27" t="s">
        <v>365</v>
      </c>
      <c r="J148" s="27"/>
      <c r="K148" s="27"/>
      <c r="L148" s="9">
        <v>14</v>
      </c>
    </row>
    <row r="149" spans="1:12" ht="15.75" customHeight="1" outlineLevel="1">
      <c r="A149" s="36" t="s">
        <v>366</v>
      </c>
      <c r="B149" s="81">
        <f t="shared" ref="B149:G149" si="15">$B$6</f>
        <v>325000</v>
      </c>
      <c r="C149" s="81">
        <f t="shared" si="15"/>
        <v>325000</v>
      </c>
      <c r="D149" s="81">
        <f t="shared" si="15"/>
        <v>325000</v>
      </c>
      <c r="E149" s="81">
        <f t="shared" si="15"/>
        <v>325000</v>
      </c>
      <c r="F149" s="193">
        <f t="shared" si="15"/>
        <v>325000</v>
      </c>
      <c r="G149" s="81">
        <f t="shared" si="15"/>
        <v>325000</v>
      </c>
      <c r="H149" s="83">
        <f>B6</f>
        <v>325000</v>
      </c>
      <c r="I149" s="27" t="s">
        <v>367</v>
      </c>
      <c r="J149" s="27"/>
      <c r="K149" s="27"/>
      <c r="L149" s="9">
        <v>15</v>
      </c>
    </row>
    <row r="150" spans="1:12" ht="15.75" customHeight="1" outlineLevel="1">
      <c r="A150" s="36" t="s">
        <v>368</v>
      </c>
      <c r="B150" s="81">
        <f t="shared" ref="B150:G150" si="16">$B$49</f>
        <v>0</v>
      </c>
      <c r="C150" s="81">
        <f t="shared" si="16"/>
        <v>0</v>
      </c>
      <c r="D150" s="81">
        <f t="shared" si="16"/>
        <v>0</v>
      </c>
      <c r="E150" s="81">
        <f t="shared" si="16"/>
        <v>0</v>
      </c>
      <c r="F150" s="193">
        <f t="shared" si="16"/>
        <v>0</v>
      </c>
      <c r="G150" s="81">
        <f t="shared" si="16"/>
        <v>0</v>
      </c>
      <c r="H150" s="74">
        <f>B8</f>
        <v>0.75</v>
      </c>
      <c r="I150" s="27" t="s">
        <v>369</v>
      </c>
      <c r="J150" s="27"/>
      <c r="K150" s="27"/>
      <c r="L150" s="9">
        <v>16</v>
      </c>
    </row>
    <row r="151" spans="1:12" ht="15.75" customHeight="1" outlineLevel="1">
      <c r="A151" s="78" t="s">
        <v>370</v>
      </c>
      <c r="B151" s="84">
        <f t="shared" ref="B151:G151" si="17">MIN(B148:B150)</f>
        <v>0</v>
      </c>
      <c r="C151" s="84">
        <f t="shared" si="17"/>
        <v>0</v>
      </c>
      <c r="D151" s="84">
        <f t="shared" si="17"/>
        <v>0</v>
      </c>
      <c r="E151" s="84">
        <f t="shared" si="17"/>
        <v>0</v>
      </c>
      <c r="F151" s="194">
        <f t="shared" si="17"/>
        <v>0</v>
      </c>
      <c r="G151" s="84">
        <f t="shared" si="17"/>
        <v>0</v>
      </c>
      <c r="H151" s="82"/>
      <c r="I151" s="27" t="s">
        <v>371</v>
      </c>
      <c r="J151" s="27"/>
      <c r="K151" s="27"/>
      <c r="L151" s="9">
        <v>17</v>
      </c>
    </row>
    <row r="152" spans="1:12" ht="13.8" outlineLevel="1">
      <c r="A152" s="27"/>
      <c r="B152" s="27"/>
      <c r="C152" s="27"/>
      <c r="D152" s="27"/>
      <c r="E152" s="27"/>
      <c r="F152" s="192"/>
      <c r="G152" s="27"/>
      <c r="H152" s="27"/>
      <c r="I152" s="27"/>
      <c r="J152" s="27"/>
      <c r="K152" s="27"/>
      <c r="L152" s="9">
        <v>18</v>
      </c>
    </row>
    <row r="153" spans="1:12" ht="15.75" customHeight="1" outlineLevel="1">
      <c r="A153" s="36" t="s">
        <v>372</v>
      </c>
      <c r="B153" s="85">
        <f t="shared" ref="B153:G153" si="18">$C$40</f>
        <v>0</v>
      </c>
      <c r="C153" s="85">
        <f t="shared" si="18"/>
        <v>0</v>
      </c>
      <c r="D153" s="85">
        <f t="shared" si="18"/>
        <v>0</v>
      </c>
      <c r="E153" s="85">
        <f t="shared" si="18"/>
        <v>0</v>
      </c>
      <c r="F153" s="195">
        <f t="shared" si="18"/>
        <v>0</v>
      </c>
      <c r="G153" s="85">
        <f t="shared" si="18"/>
        <v>0</v>
      </c>
      <c r="H153" s="27"/>
      <c r="I153" s="27"/>
      <c r="J153" s="27"/>
      <c r="K153" s="27"/>
      <c r="L153" s="9">
        <v>19</v>
      </c>
    </row>
    <row r="154" spans="1:12" ht="15.75" customHeight="1" outlineLevel="1">
      <c r="A154" s="36" t="s">
        <v>368</v>
      </c>
      <c r="B154" s="86">
        <f t="shared" ref="B154:G154" si="19">B150-B153</f>
        <v>0</v>
      </c>
      <c r="C154" s="86">
        <f t="shared" si="19"/>
        <v>0</v>
      </c>
      <c r="D154" s="86">
        <f t="shared" si="19"/>
        <v>0</v>
      </c>
      <c r="E154" s="86">
        <f t="shared" si="19"/>
        <v>0</v>
      </c>
      <c r="F154" s="196">
        <f t="shared" si="19"/>
        <v>0</v>
      </c>
      <c r="G154" s="86">
        <f t="shared" si="19"/>
        <v>0</v>
      </c>
      <c r="H154" s="27"/>
      <c r="I154" s="27"/>
      <c r="J154" s="27"/>
      <c r="K154" s="27"/>
      <c r="L154" s="9">
        <v>20</v>
      </c>
    </row>
    <row r="155" spans="1:12" ht="15.75" customHeight="1" outlineLevel="1">
      <c r="A155" s="78" t="s">
        <v>373</v>
      </c>
      <c r="B155" s="87">
        <f t="shared" ref="B155:G155" si="20">MIN(B154,B151)</f>
        <v>0</v>
      </c>
      <c r="C155" s="87">
        <f t="shared" si="20"/>
        <v>0</v>
      </c>
      <c r="D155" s="87">
        <f t="shared" si="20"/>
        <v>0</v>
      </c>
      <c r="E155" s="87">
        <f t="shared" si="20"/>
        <v>0</v>
      </c>
      <c r="F155" s="197">
        <f t="shared" si="20"/>
        <v>0</v>
      </c>
      <c r="G155" s="87">
        <f t="shared" si="20"/>
        <v>0</v>
      </c>
      <c r="H155" s="27"/>
      <c r="I155" s="27"/>
      <c r="J155" s="27"/>
      <c r="K155" s="27"/>
      <c r="L155" s="9">
        <v>21</v>
      </c>
    </row>
    <row r="156" spans="1:12" ht="15.75" customHeight="1" outlineLevel="1">
      <c r="A156" s="36"/>
      <c r="B156" s="81"/>
      <c r="C156" s="81"/>
      <c r="D156" s="81"/>
      <c r="E156" s="81"/>
      <c r="F156" s="193"/>
      <c r="G156" s="81"/>
      <c r="H156" s="82"/>
      <c r="I156" s="27"/>
      <c r="J156" s="27"/>
      <c r="K156" s="27"/>
      <c r="L156" s="9">
        <v>22</v>
      </c>
    </row>
    <row r="157" spans="1:12" ht="13.8" outlineLevel="1">
      <c r="A157" s="27" t="s">
        <v>374</v>
      </c>
      <c r="B157" s="85">
        <f t="shared" ref="B157:G157" si="21">$B$129</f>
        <v>0</v>
      </c>
      <c r="C157" s="85">
        <f t="shared" si="21"/>
        <v>0</v>
      </c>
      <c r="D157" s="85">
        <f t="shared" si="21"/>
        <v>0</v>
      </c>
      <c r="E157" s="85">
        <f t="shared" si="21"/>
        <v>0</v>
      </c>
      <c r="F157" s="195">
        <f t="shared" si="21"/>
        <v>0</v>
      </c>
      <c r="G157" s="85">
        <f t="shared" si="21"/>
        <v>0</v>
      </c>
      <c r="H157" s="27"/>
      <c r="I157" s="27"/>
      <c r="J157" s="27"/>
      <c r="K157" s="27"/>
      <c r="L157" s="9">
        <v>23</v>
      </c>
    </row>
    <row r="158" spans="1:12" ht="13.8" outlineLevel="1">
      <c r="A158" s="27" t="s">
        <v>375</v>
      </c>
      <c r="B158" s="85">
        <f t="shared" ref="B158:G158" si="22">B157*$B$12</f>
        <v>0</v>
      </c>
      <c r="C158" s="85">
        <f t="shared" si="22"/>
        <v>0</v>
      </c>
      <c r="D158" s="85">
        <f t="shared" si="22"/>
        <v>0</v>
      </c>
      <c r="E158" s="85">
        <f t="shared" si="22"/>
        <v>0</v>
      </c>
      <c r="F158" s="195">
        <f t="shared" si="22"/>
        <v>0</v>
      </c>
      <c r="G158" s="85">
        <f t="shared" si="22"/>
        <v>0</v>
      </c>
      <c r="H158" s="74">
        <f>B12</f>
        <v>0.75</v>
      </c>
      <c r="I158" s="27"/>
      <c r="J158" s="27"/>
      <c r="K158" s="27"/>
      <c r="L158" s="9">
        <v>24</v>
      </c>
    </row>
    <row r="159" spans="1:12" ht="13.8" outlineLevel="1">
      <c r="A159" s="27" t="s">
        <v>376</v>
      </c>
      <c r="B159" s="85">
        <f t="shared" ref="B159:G159" si="23">$B$11</f>
        <v>15000</v>
      </c>
      <c r="C159" s="85">
        <f t="shared" si="23"/>
        <v>15000</v>
      </c>
      <c r="D159" s="85">
        <f t="shared" si="23"/>
        <v>15000</v>
      </c>
      <c r="E159" s="85">
        <f t="shared" si="23"/>
        <v>15000</v>
      </c>
      <c r="F159" s="195">
        <f t="shared" si="23"/>
        <v>15000</v>
      </c>
      <c r="G159" s="85">
        <f t="shared" si="23"/>
        <v>15000</v>
      </c>
      <c r="H159" s="83">
        <f>B11</f>
        <v>15000</v>
      </c>
      <c r="I159" s="27" t="str">
        <f>"Coût de la simulation, max. "&amp;B11&amp;"$"</f>
        <v>Coût de la simulation, max. 15000$</v>
      </c>
      <c r="J159" s="27"/>
      <c r="K159" s="27"/>
      <c r="L159" s="9">
        <v>25</v>
      </c>
    </row>
    <row r="160" spans="1:12" ht="15.75" customHeight="1" outlineLevel="1">
      <c r="A160" s="78" t="s">
        <v>377</v>
      </c>
      <c r="B160" s="87">
        <f t="shared" ref="B160:G160" si="24">MIN(B158:B159)</f>
        <v>0</v>
      </c>
      <c r="C160" s="87">
        <f t="shared" si="24"/>
        <v>0</v>
      </c>
      <c r="D160" s="87">
        <f t="shared" si="24"/>
        <v>0</v>
      </c>
      <c r="E160" s="87">
        <f t="shared" si="24"/>
        <v>0</v>
      </c>
      <c r="F160" s="197">
        <f t="shared" si="24"/>
        <v>0</v>
      </c>
      <c r="G160" s="87">
        <f t="shared" si="24"/>
        <v>0</v>
      </c>
      <c r="H160" s="27"/>
      <c r="I160" s="27"/>
      <c r="J160" s="27"/>
      <c r="K160" s="27"/>
      <c r="L160" s="9">
        <v>26</v>
      </c>
    </row>
    <row r="161" spans="1:13" ht="15.75" customHeight="1" outlineLevel="1">
      <c r="A161" s="36"/>
      <c r="B161" s="36"/>
      <c r="C161" s="41"/>
      <c r="D161" s="42"/>
      <c r="E161" s="41"/>
      <c r="F161" s="198"/>
      <c r="G161" s="41"/>
      <c r="H161" s="27"/>
      <c r="I161" s="27"/>
      <c r="J161" s="27"/>
      <c r="K161" s="27"/>
      <c r="L161" s="9">
        <v>27</v>
      </c>
    </row>
    <row r="162" spans="1:13" ht="15.75" customHeight="1" outlineLevel="1">
      <c r="A162" s="88" t="s">
        <v>378</v>
      </c>
      <c r="B162" s="87">
        <f t="shared" ref="B162:G162" si="25">B160+B155</f>
        <v>0</v>
      </c>
      <c r="C162" s="87">
        <f t="shared" si="25"/>
        <v>0</v>
      </c>
      <c r="D162" s="87">
        <f t="shared" si="25"/>
        <v>0</v>
      </c>
      <c r="E162" s="87">
        <f t="shared" si="25"/>
        <v>0</v>
      </c>
      <c r="F162" s="197">
        <f t="shared" si="25"/>
        <v>0</v>
      </c>
      <c r="G162" s="87">
        <f t="shared" si="25"/>
        <v>0</v>
      </c>
      <c r="H162" s="27"/>
      <c r="I162" s="27"/>
      <c r="J162" s="27"/>
      <c r="K162" s="27"/>
      <c r="L162" s="9">
        <v>28</v>
      </c>
    </row>
    <row r="163" spans="1:13" ht="15.75" customHeight="1" outlineLevel="1" thickBot="1">
      <c r="A163" s="36"/>
      <c r="B163" s="36"/>
      <c r="C163" s="63"/>
      <c r="D163" s="42"/>
      <c r="E163" s="63"/>
      <c r="F163" s="63"/>
      <c r="G163" s="36"/>
    </row>
    <row r="164" spans="1:13" ht="19.5" customHeight="1" thickBot="1">
      <c r="A164" s="706" t="s">
        <v>379</v>
      </c>
      <c r="B164" s="707"/>
      <c r="C164" s="707"/>
      <c r="D164" s="707"/>
      <c r="E164" s="707"/>
      <c r="F164" s="707"/>
      <c r="G164" s="707"/>
      <c r="H164" s="707"/>
      <c r="I164" s="707"/>
      <c r="J164" s="707"/>
      <c r="K164" s="707"/>
      <c r="L164" s="708"/>
      <c r="M164" s="17"/>
    </row>
    <row r="165" spans="1:13" ht="19.5" customHeight="1" thickBot="1">
      <c r="A165" s="89"/>
      <c r="B165" s="90" t="str">
        <f>HLOOKUP($B$4,$B$135:$G$162,L135,FALSE)</f>
        <v>CNÉB 2015-Qc</v>
      </c>
      <c r="C165" s="89"/>
      <c r="D165" s="89"/>
      <c r="E165" s="91"/>
      <c r="F165" s="91"/>
      <c r="G165" s="91"/>
      <c r="H165" s="91"/>
      <c r="I165" s="91"/>
      <c r="J165" s="91"/>
      <c r="K165" s="91"/>
    </row>
    <row r="166" spans="1:13" ht="16.2" thickBot="1">
      <c r="A166" s="165" t="s">
        <v>380</v>
      </c>
      <c r="B166" s="166">
        <f>HLOOKUP($B$4,$B$135:$G$162,L140,FALSE)</f>
        <v>0</v>
      </c>
      <c r="D166" s="175" t="s">
        <v>381</v>
      </c>
      <c r="E166" s="176"/>
      <c r="F166" s="176"/>
      <c r="G166" s="176"/>
      <c r="H166" s="176"/>
      <c r="I166" s="176"/>
      <c r="J166" s="176"/>
      <c r="K166" s="176"/>
      <c r="L166" s="177"/>
      <c r="M166" s="92"/>
    </row>
    <row r="167" spans="1:13" ht="15.6">
      <c r="A167" s="167" t="s">
        <v>382</v>
      </c>
      <c r="B167" s="168">
        <f>HLOOKUP($B$4,$B$135:$G$162,L141,FALSE)</f>
        <v>0</v>
      </c>
      <c r="D167" s="93"/>
      <c r="E167" s="94"/>
      <c r="F167" s="94"/>
      <c r="G167" s="94"/>
      <c r="H167" s="94"/>
      <c r="I167" s="94"/>
      <c r="J167" s="94"/>
      <c r="K167" s="94"/>
      <c r="L167" s="95"/>
      <c r="M167" s="96"/>
    </row>
    <row r="168" spans="1:13" ht="15.6">
      <c r="A168" s="169" t="s">
        <v>383</v>
      </c>
      <c r="B168" s="170">
        <f>HLOOKUP($B$4,$B$135:$G$162,L142,FALSE)</f>
        <v>0</v>
      </c>
      <c r="D168" s="93"/>
      <c r="E168" s="94"/>
      <c r="F168" s="94"/>
      <c r="G168" s="94"/>
      <c r="H168" s="94"/>
      <c r="I168" s="94"/>
      <c r="J168" s="94"/>
      <c r="K168" s="94"/>
      <c r="L168" s="95"/>
      <c r="M168" s="96"/>
    </row>
    <row r="169" spans="1:13" ht="15" customHeight="1">
      <c r="A169" s="171" t="s">
        <v>384</v>
      </c>
      <c r="B169" s="172">
        <f>HLOOKUP($B$4,$B$135:$G$162,L145,FALSE)</f>
        <v>0</v>
      </c>
      <c r="D169" s="93"/>
      <c r="E169" s="94"/>
      <c r="F169" s="94"/>
      <c r="G169" s="94"/>
      <c r="H169" s="94"/>
      <c r="I169" s="94"/>
      <c r="J169" s="94"/>
      <c r="K169" s="94"/>
      <c r="L169" s="95"/>
      <c r="M169" s="96"/>
    </row>
    <row r="170" spans="1:13" ht="15" customHeight="1" thickBot="1">
      <c r="A170" s="167" t="s">
        <v>385</v>
      </c>
      <c r="B170" s="168">
        <f>HLOOKUP($B$4,$B$135:$G$162,L144,FALSE)</f>
        <v>0</v>
      </c>
      <c r="D170" s="97"/>
      <c r="E170" s="94"/>
      <c r="F170" s="94"/>
      <c r="G170" s="94"/>
      <c r="H170" s="94"/>
      <c r="I170" s="94"/>
      <c r="J170" s="94"/>
      <c r="K170" s="94"/>
      <c r="L170" s="95"/>
      <c r="M170" s="96"/>
    </row>
    <row r="171" spans="1:13" ht="15" customHeight="1">
      <c r="A171" s="178" t="s">
        <v>386</v>
      </c>
      <c r="B171" s="98">
        <f>HLOOKUP($B$4,$B$135:$G$162,L146,FALSE)</f>
        <v>0</v>
      </c>
      <c r="C171" s="99"/>
      <c r="D171" s="93"/>
      <c r="E171" s="94"/>
      <c r="F171" s="94"/>
      <c r="G171" s="94"/>
      <c r="H171" s="94"/>
      <c r="I171" s="94"/>
      <c r="J171" s="94"/>
      <c r="K171" s="94"/>
      <c r="L171" s="95"/>
      <c r="M171" s="96"/>
    </row>
    <row r="172" spans="1:13" ht="15" customHeight="1">
      <c r="A172" s="179" t="str">
        <f>A148</f>
        <v>Subvention @5$/m³</v>
      </c>
      <c r="B172" s="100">
        <f>HLOOKUP($B$4,$B$135:$G$162,L155,FALSE)</f>
        <v>0</v>
      </c>
      <c r="D172" s="93" t="str">
        <f>IF(B172=HLOOKUP($B$4,$B$135:$G$162,L150,FALSE),R196,IF(B172=HLOOKUP($B$4,$B$135:$G$162,L149,FALSE),R195,IF(B172=HLOOKUP($B$4,$B$135:$G$162,L154,FALSE),R197,IF(B172=HLOOKUP($B$4,$B$135:$G$162,L148,FALSE),R198,R201))))</f>
        <v>Subvention limitée par 75% du surcoût</v>
      </c>
      <c r="E172" s="94"/>
      <c r="F172" s="94"/>
      <c r="G172" s="94"/>
      <c r="H172" s="94"/>
      <c r="I172" s="94"/>
      <c r="J172" s="94"/>
      <c r="K172" s="94"/>
      <c r="L172" s="95"/>
      <c r="M172" s="96"/>
    </row>
    <row r="173" spans="1:13" ht="16.2" thickBot="1">
      <c r="A173" s="180" t="s">
        <v>387</v>
      </c>
      <c r="B173" s="101">
        <f>HLOOKUP($B$4,$B$135:$G$162,L160,FALSE)</f>
        <v>0</v>
      </c>
      <c r="D173" s="93" t="str">
        <f>IF(B173=HLOOKUP($B$4,$B$135:$G$162,L158,FALSE),R200,IF(B173=HLOOKUP($B$4,$B$135:$G$162,L159,FALSE),R199,R201))</f>
        <v>Subvention limitée par le montant de la simulation</v>
      </c>
      <c r="E173" s="94"/>
      <c r="F173" s="94"/>
      <c r="G173" s="94"/>
      <c r="H173" s="94"/>
      <c r="I173" s="94"/>
      <c r="J173" s="94"/>
      <c r="K173" s="94"/>
      <c r="L173" s="95"/>
      <c r="M173" s="96"/>
    </row>
    <row r="174" spans="1:13" ht="15" customHeight="1" thickBot="1">
      <c r="A174" s="102" t="str">
        <f>"SUBV TOTALE: "&amp;B7&amp;"$+simul$:"</f>
        <v>SUBV TOTALE: 5$+simul$:</v>
      </c>
      <c r="B174" s="103">
        <f>HLOOKUP($B$4,$B$135:$G$162,L162,FALSE)</f>
        <v>0</v>
      </c>
      <c r="D174" s="104"/>
      <c r="E174" s="105"/>
      <c r="F174" s="105"/>
      <c r="G174" s="105"/>
      <c r="H174" s="105"/>
      <c r="I174" s="105"/>
      <c r="J174" s="105"/>
      <c r="K174" s="105"/>
      <c r="L174" s="106"/>
      <c r="M174" s="96"/>
    </row>
    <row r="175" spans="1:13" ht="15" customHeight="1">
      <c r="A175" s="107"/>
      <c r="B175" s="107"/>
      <c r="C175" s="107"/>
      <c r="D175" s="107"/>
      <c r="E175" s="94"/>
      <c r="F175" s="94"/>
      <c r="G175" s="94"/>
      <c r="H175" s="94"/>
      <c r="I175" s="94"/>
      <c r="J175" s="94"/>
      <c r="K175" s="94"/>
      <c r="L175" s="94"/>
      <c r="M175" s="96"/>
    </row>
    <row r="176" spans="1:13" ht="15" customHeight="1">
      <c r="A176" s="146" t="s">
        <v>388</v>
      </c>
      <c r="B176" s="108" t="e">
        <f>HLOOKUP($B$4,$B$135:$G$162,L139,FALSE)</f>
        <v>#DIV/0!</v>
      </c>
      <c r="C176" s="9" t="str">
        <f>IF($B$5&gt;44562,"Doit être&gt;5%",IF($B$5&lt;43661,"Doit être &gt;13% (avant 2019-07-15)","Doit être &gt;10% (ou &gt;20% pour institutionnel)"))</f>
        <v>Doit être&gt;5%</v>
      </c>
      <c r="D176" s="109"/>
      <c r="E176" s="94"/>
      <c r="F176" s="94"/>
      <c r="G176" s="94"/>
      <c r="H176" s="94"/>
      <c r="I176" s="94"/>
      <c r="J176" s="94"/>
      <c r="K176" s="94"/>
      <c r="L176" s="94"/>
      <c r="M176" s="96"/>
    </row>
    <row r="177" spans="1:20" ht="15" customHeight="1">
      <c r="A177" s="146" t="s">
        <v>389</v>
      </c>
      <c r="B177" s="108" t="e">
        <f>HLOOKUP($B$4,$B$135:$G$162,L143,FALSE)</f>
        <v>#DIV/0!</v>
      </c>
      <c r="C177" s="9" t="s">
        <v>390</v>
      </c>
      <c r="D177" s="109"/>
      <c r="E177" s="94"/>
      <c r="F177" s="94"/>
      <c r="G177" s="94"/>
      <c r="H177" s="94"/>
      <c r="I177" s="94"/>
      <c r="J177" s="94"/>
      <c r="K177" s="94"/>
      <c r="L177" s="94"/>
      <c r="M177" s="96"/>
    </row>
    <row r="179" spans="1:20" ht="13.8">
      <c r="A179" s="146" t="s">
        <v>391</v>
      </c>
      <c r="B179" s="110"/>
      <c r="M179" s="9">
        <f>IF(B179="",1,0)</f>
        <v>1</v>
      </c>
    </row>
    <row r="180" spans="1:20" ht="13.8">
      <c r="A180" s="146" t="s">
        <v>392</v>
      </c>
      <c r="B180" s="111"/>
      <c r="E180" s="478" t="str">
        <f>IF('3.Energy. Simu. final'!H140&lt;&gt;"","Vérifier le calcul externe des aides financières","")</f>
        <v/>
      </c>
      <c r="F180" s="478"/>
      <c r="G180" s="478"/>
      <c r="M180" s="9">
        <f>IF(B180="",1,0)</f>
        <v>1</v>
      </c>
    </row>
    <row r="181" spans="1:20" customFormat="1" ht="13.8" hidden="1"/>
    <row r="182" spans="1:20" hidden="1"/>
    <row r="183" spans="1:20" hidden="1">
      <c r="P183" s="9" t="s">
        <v>393</v>
      </c>
    </row>
    <row r="184" spans="1:20" ht="15" hidden="1">
      <c r="P184" s="112" t="s">
        <v>209</v>
      </c>
      <c r="Q184" s="112"/>
      <c r="R184" s="112"/>
      <c r="S184" s="112"/>
      <c r="T184" s="112"/>
    </row>
    <row r="185" spans="1:20" ht="15" hidden="1">
      <c r="P185" s="112" t="s">
        <v>346</v>
      </c>
      <c r="Q185" s="112"/>
      <c r="R185" s="112"/>
      <c r="S185" s="112"/>
      <c r="T185" s="112"/>
    </row>
    <row r="186" spans="1:20" ht="15" hidden="1">
      <c r="P186" s="112" t="s">
        <v>347</v>
      </c>
      <c r="Q186" s="112"/>
      <c r="R186" s="112"/>
      <c r="S186" s="112"/>
      <c r="T186" s="112"/>
    </row>
    <row r="187" spans="1:20" ht="15" hidden="1">
      <c r="P187" s="112" t="s">
        <v>348</v>
      </c>
      <c r="Q187" s="112"/>
      <c r="R187" s="112"/>
      <c r="S187" s="112"/>
      <c r="T187" s="112"/>
    </row>
    <row r="188" spans="1:20" ht="15" hidden="1">
      <c r="P188" s="112" t="s">
        <v>349</v>
      </c>
      <c r="Q188" s="112"/>
      <c r="R188" s="112"/>
      <c r="S188" s="112"/>
      <c r="T188" s="112"/>
    </row>
    <row r="189" spans="1:20" ht="15" hidden="1">
      <c r="P189" s="112" t="s">
        <v>350</v>
      </c>
      <c r="Q189" s="112"/>
      <c r="R189" s="112"/>
      <c r="S189" s="112"/>
      <c r="T189" s="112"/>
    </row>
    <row r="190" spans="1:20" hidden="1"/>
    <row r="191" spans="1:20" hidden="1">
      <c r="Q191" s="9" t="s">
        <v>394</v>
      </c>
    </row>
    <row r="192" spans="1:20" hidden="1">
      <c r="Q192" s="9" t="s">
        <v>395</v>
      </c>
    </row>
    <row r="193" spans="1:18" hidden="1">
      <c r="Q193" s="9" t="s">
        <v>396</v>
      </c>
    </row>
    <row r="194" spans="1:18" hidden="1">
      <c r="R194" s="9" t="s">
        <v>397</v>
      </c>
    </row>
    <row r="195" spans="1:18" hidden="1">
      <c r="Q195" s="9">
        <v>1</v>
      </c>
      <c r="R195" s="9" t="s">
        <v>398</v>
      </c>
    </row>
    <row r="196" spans="1:18" hidden="1">
      <c r="Q196" s="9">
        <v>2</v>
      </c>
      <c r="R196" s="9" t="s">
        <v>399</v>
      </c>
    </row>
    <row r="197" spans="1:18" hidden="1">
      <c r="Q197" s="9">
        <v>3</v>
      </c>
      <c r="R197" s="9" t="s">
        <v>400</v>
      </c>
    </row>
    <row r="198" spans="1:18" hidden="1">
      <c r="Q198" s="9">
        <v>4</v>
      </c>
      <c r="R198" s="9" t="s">
        <v>401</v>
      </c>
    </row>
    <row r="199" spans="1:18" hidden="1">
      <c r="Q199" s="9">
        <v>5</v>
      </c>
      <c r="R199" s="9" t="s">
        <v>398</v>
      </c>
    </row>
    <row r="200" spans="1:18" hidden="1">
      <c r="Q200" s="9">
        <v>6</v>
      </c>
      <c r="R200" s="9" t="s">
        <v>402</v>
      </c>
    </row>
    <row r="201" spans="1:18" hidden="1">
      <c r="R201" s="9" t="s">
        <v>403</v>
      </c>
    </row>
    <row r="202" spans="1:18">
      <c r="E202" s="478" t="str">
        <f>IF(OR('3.Energy. Simu. final'!F76="Variable speed hood (CFM from ventilation system)",'3.Energy. Simu. final'!F81="Variable speed hood (CFM from ventilation system)",'3.Energy. Simu. final'!F86="Variable speed hood (CFM from ventilation system)",'3.Energy. Simu. final'!F92="Variable speed hood (CFM from ventilation system)",'3.Energy. Simu. final'!F97="Variable speed hood (CFM from ventilation system)",'3.Energy. Simu. final'!F102="Variable speed hood (CFM from ventilation system)"),"S'assurer que la ou les hottes à débit varaible sélectionnées sont admissibles et qu'elles ont été subventionnées par le programme Hotte à débit variable","")</f>
        <v/>
      </c>
      <c r="F202" s="478"/>
      <c r="G202" s="478"/>
    </row>
    <row r="203" spans="1:18" ht="14.4" thickBot="1">
      <c r="B203" s="145" t="s">
        <v>250</v>
      </c>
      <c r="C203" s="113"/>
      <c r="D203" s="113"/>
    </row>
    <row r="204" spans="1:18" ht="14.4" thickBot="1">
      <c r="A204" s="146" t="s">
        <v>253</v>
      </c>
      <c r="B204" s="24">
        <f>B46</f>
        <v>0</v>
      </c>
      <c r="C204" s="113"/>
      <c r="D204" s="113"/>
      <c r="E204" s="721" t="s">
        <v>404</v>
      </c>
      <c r="F204" s="722"/>
      <c r="G204" s="723"/>
      <c r="I204" s="114" t="s">
        <v>405</v>
      </c>
    </row>
    <row r="205" spans="1:18" ht="14.4" thickBot="1">
      <c r="A205" s="146" t="s">
        <v>254</v>
      </c>
      <c r="B205" s="24">
        <f>B47</f>
        <v>0</v>
      </c>
      <c r="C205" s="115">
        <f>C47</f>
        <v>0.08</v>
      </c>
      <c r="D205" s="113"/>
      <c r="G205" s="116">
        <f>I205</f>
        <v>0</v>
      </c>
      <c r="I205" s="116">
        <f>B171</f>
        <v>0</v>
      </c>
    </row>
    <row r="206" spans="1:18" ht="14.4" thickBot="1">
      <c r="A206" s="146" t="s">
        <v>406</v>
      </c>
      <c r="B206" s="24">
        <f>B49</f>
        <v>0</v>
      </c>
      <c r="C206" s="115">
        <f>C49</f>
        <v>0.75</v>
      </c>
      <c r="D206" s="476"/>
      <c r="E206" s="477">
        <f>B204</f>
        <v>0</v>
      </c>
      <c r="F206" s="117">
        <f>I206</f>
        <v>0</v>
      </c>
      <c r="I206" s="117">
        <f>B205</f>
        <v>0</v>
      </c>
    </row>
    <row r="207" spans="1:18" ht="14.4" thickBot="1">
      <c r="A207" s="146" t="s">
        <v>407</v>
      </c>
      <c r="B207" s="24">
        <f>B129</f>
        <v>0</v>
      </c>
      <c r="C207" s="113"/>
      <c r="D207" s="113"/>
      <c r="E207" s="724" t="s">
        <v>408</v>
      </c>
      <c r="F207" s="722"/>
      <c r="G207" s="723"/>
      <c r="I207" s="117">
        <f>B172</f>
        <v>0</v>
      </c>
    </row>
    <row r="208" spans="1:18" ht="14.4" thickBot="1">
      <c r="A208" s="146" t="s">
        <v>409</v>
      </c>
      <c r="B208" s="115" t="e">
        <f>B172/B204</f>
        <v>#DIV/0!</v>
      </c>
      <c r="C208" s="113"/>
      <c r="D208" s="113"/>
      <c r="E208" s="116">
        <f>B166</f>
        <v>0</v>
      </c>
      <c r="F208" s="116"/>
      <c r="G208" s="116">
        <f>B169</f>
        <v>0</v>
      </c>
      <c r="I208" s="114" t="s">
        <v>410</v>
      </c>
    </row>
    <row r="209" spans="1:9" ht="14.4" thickBot="1">
      <c r="A209" s="146" t="s">
        <v>411</v>
      </c>
      <c r="B209" s="115" t="e">
        <f>B173/B129</f>
        <v>#DIV/0!</v>
      </c>
      <c r="C209" s="113"/>
      <c r="D209" s="113"/>
      <c r="E209" s="118" t="str">
        <f>B4</f>
        <v>CNÉB 2015-Qc</v>
      </c>
      <c r="F209" s="118"/>
      <c r="G209" s="119" t="e">
        <f>B176</f>
        <v>#DIV/0!</v>
      </c>
      <c r="I209" s="117">
        <f>B129</f>
        <v>0</v>
      </c>
    </row>
    <row r="210" spans="1:9" ht="13.8" thickBot="1">
      <c r="C210" s="113"/>
      <c r="D210" s="113"/>
      <c r="E210" s="116">
        <f>B167</f>
        <v>0</v>
      </c>
      <c r="F210" s="116"/>
      <c r="G210" s="116">
        <f>B170</f>
        <v>0</v>
      </c>
      <c r="I210" s="117">
        <f>B173</f>
        <v>0</v>
      </c>
    </row>
    <row r="211" spans="1:9">
      <c r="C211" s="113"/>
      <c r="D211" s="113"/>
    </row>
    <row r="212" spans="1:9">
      <c r="G212" s="99"/>
    </row>
  </sheetData>
  <mergeCells count="31">
    <mergeCell ref="B75:C75"/>
    <mergeCell ref="J1:K1"/>
    <mergeCell ref="A14:L14"/>
    <mergeCell ref="B17:D17"/>
    <mergeCell ref="A33:L33"/>
    <mergeCell ref="A43:L43"/>
    <mergeCell ref="A54:L54"/>
    <mergeCell ref="F58:G58"/>
    <mergeCell ref="F67:G67"/>
    <mergeCell ref="B72:C72"/>
    <mergeCell ref="B73:C73"/>
    <mergeCell ref="B74:C74"/>
    <mergeCell ref="B1:D1"/>
    <mergeCell ref="B97:C97"/>
    <mergeCell ref="D97:E97"/>
    <mergeCell ref="B76:C76"/>
    <mergeCell ref="B77:C77"/>
    <mergeCell ref="B78:C78"/>
    <mergeCell ref="A81:L81"/>
    <mergeCell ref="B84:C84"/>
    <mergeCell ref="D84:E84"/>
    <mergeCell ref="A85:A86"/>
    <mergeCell ref="B85:C85"/>
    <mergeCell ref="D85:E85"/>
    <mergeCell ref="E204:G204"/>
    <mergeCell ref="E207:G207"/>
    <mergeCell ref="A99:C99"/>
    <mergeCell ref="A108:E108"/>
    <mergeCell ref="A120:C120"/>
    <mergeCell ref="A131:L131"/>
    <mergeCell ref="A164:L164"/>
  </mergeCells>
  <conditionalFormatting sqref="B5 B46 B52 B101 B126 B179:B180">
    <cfRule type="cellIs" dxfId="23" priority="5" operator="equal">
      <formula>""</formula>
    </cfRule>
  </conditionalFormatting>
  <conditionalFormatting sqref="B165:B174">
    <cfRule type="expression" dxfId="22" priority="3">
      <formula>NOT($C$4="")</formula>
    </cfRule>
  </conditionalFormatting>
  <conditionalFormatting sqref="B176">
    <cfRule type="cellIs" dxfId="21" priority="7" operator="lessThan">
      <formula>$H$139</formula>
    </cfRule>
  </conditionalFormatting>
  <conditionalFormatting sqref="B177">
    <cfRule type="cellIs" dxfId="20" priority="6" operator="lessThan">
      <formula>$H$143</formula>
    </cfRule>
  </conditionalFormatting>
  <conditionalFormatting sqref="B129:C129">
    <cfRule type="cellIs" dxfId="19" priority="2" operator="equal">
      <formula>""</formula>
    </cfRule>
  </conditionalFormatting>
  <conditionalFormatting sqref="B137:G146 B135:G135 B148:G151 B153:G155 B157:G160 B162:G162">
    <cfRule type="expression" dxfId="18" priority="12">
      <formula>B$135=$B$4</formula>
    </cfRule>
  </conditionalFormatting>
  <conditionalFormatting sqref="B139:G139">
    <cfRule type="cellIs" dxfId="17" priority="9" operator="lessThan">
      <formula>$H$139</formula>
    </cfRule>
  </conditionalFormatting>
  <conditionalFormatting sqref="B143:G143">
    <cfRule type="cellIs" dxfId="16" priority="8" operator="lessThan">
      <formula>$H$143</formula>
    </cfRule>
  </conditionalFormatting>
  <conditionalFormatting sqref="D46">
    <cfRule type="cellIs" dxfId="15" priority="1" operator="equal">
      <formula>""</formula>
    </cfRule>
  </conditionalFormatting>
  <conditionalFormatting sqref="J1:K1">
    <cfRule type="expression" dxfId="14" priority="4">
      <formula>$L$1=0</formula>
    </cfRule>
  </conditionalFormatting>
  <conditionalFormatting sqref="P99:P125">
    <cfRule type="cellIs" dxfId="13" priority="10" operator="greaterThan">
      <formula>0</formula>
    </cfRule>
    <cfRule type="cellIs" dxfId="12" priority="11" operator="equal">
      <formula>#DIV/0!</formula>
    </cfRule>
  </conditionalFormatting>
  <dataValidations count="2">
    <dataValidation type="list" allowBlank="1" showInputMessage="1" showErrorMessage="1" sqref="B4" xr:uid="{C4E8FE93-0065-4CD9-A85F-F6839581597E}">
      <formula1>$P$184:$P$189</formula1>
    </dataValidation>
    <dataValidation type="list" allowBlank="1" showInputMessage="1" showErrorMessage="1" sqref="B126" xr:uid="{0373DC21-73B9-46C4-B2F4-1C6C8D157B81}">
      <formula1>$Q$192:$Q$193</formula1>
    </dataValidation>
  </dataValidations>
  <pageMargins left="0.70866141732283472" right="0.70866141732283472" top="0.74803149606299213" bottom="0.74803149606299213" header="0.31496062992125984" footer="0.31496062992125984"/>
  <pageSetup scale="23" orientation="landscape" r:id="rId1"/>
  <headerFooter>
    <oddFooter>&amp;R&amp;F  &amp;A
&amp;D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E7156-DF7D-44AD-A9A1-69562BEDCF9D}">
  <sheetPr>
    <tabColor rgb="FF00B050"/>
    <pageSetUpPr fitToPage="1"/>
  </sheetPr>
  <dimension ref="A1:T212"/>
  <sheetViews>
    <sheetView topLeftCell="A166" zoomScale="110" zoomScaleNormal="110" workbookViewId="0">
      <selection activeCell="E203" sqref="E203"/>
    </sheetView>
  </sheetViews>
  <sheetFormatPr baseColWidth="10" defaultColWidth="10" defaultRowHeight="13.2" outlineLevelRow="1"/>
  <cols>
    <col min="1" max="1" width="35" style="9" customWidth="1"/>
    <col min="2" max="2" width="16" style="9" customWidth="1"/>
    <col min="3" max="3" width="15.5" style="9" customWidth="1"/>
    <col min="4" max="7" width="15" style="9" customWidth="1"/>
    <col min="8" max="8" width="16.5" style="9" customWidth="1"/>
    <col min="9" max="9" width="22.5" style="9" customWidth="1"/>
    <col min="10" max="10" width="15.5" style="9" bestFit="1" customWidth="1"/>
    <col min="11" max="11" width="18" style="9" bestFit="1" customWidth="1"/>
    <col min="12" max="12" width="11.5" style="9" customWidth="1"/>
    <col min="13" max="13" width="1.796875" style="9" customWidth="1"/>
    <col min="14" max="14" width="10" style="9"/>
    <col min="15" max="15" width="54" style="9" bestFit="1" customWidth="1"/>
    <col min="16" max="16" width="35.5" style="9" bestFit="1" customWidth="1"/>
    <col min="17" max="17" width="10" style="9"/>
    <col min="18" max="18" width="11.796875" style="9" customWidth="1"/>
    <col min="19" max="16384" width="10" style="9"/>
  </cols>
  <sheetData>
    <row r="1" spans="1:13" ht="42.6" customHeight="1" thickBot="1">
      <c r="A1" s="173" t="s">
        <v>203</v>
      </c>
      <c r="B1" s="719" t="str">
        <f>'2.Energy Simu. prelim.'!H7</f>
        <v>PE235-XXXX</v>
      </c>
      <c r="C1" s="719"/>
      <c r="D1" s="720"/>
      <c r="H1" s="10" t="s">
        <v>204</v>
      </c>
      <c r="J1" s="717" t="s">
        <v>205</v>
      </c>
      <c r="K1" s="717"/>
      <c r="L1" s="11">
        <f>SUM(M1:M211)</f>
        <v>6</v>
      </c>
      <c r="M1" s="9">
        <f>IF(C1="",1,0)</f>
        <v>1</v>
      </c>
    </row>
    <row r="3" spans="1:13" ht="13.8">
      <c r="B3" s="145" t="s">
        <v>206</v>
      </c>
      <c r="C3" s="145" t="s">
        <v>207</v>
      </c>
    </row>
    <row r="4" spans="1:13" ht="13.8">
      <c r="A4" s="146" t="s">
        <v>208</v>
      </c>
      <c r="B4" s="199" t="s">
        <v>209</v>
      </c>
      <c r="C4" s="369">
        <f>'3.Energy. Simu. final'!H13</f>
        <v>0</v>
      </c>
      <c r="M4" s="9">
        <f>IF(B4="",1,0)</f>
        <v>0</v>
      </c>
    </row>
    <row r="5" spans="1:13" ht="17.25" customHeight="1">
      <c r="A5" s="146" t="s">
        <v>210</v>
      </c>
      <c r="B5" s="13">
        <v>44563</v>
      </c>
      <c r="C5" s="370">
        <f>'1.Declaration of interest'!F99</f>
        <v>0</v>
      </c>
      <c r="D5" s="182" t="s">
        <v>211</v>
      </c>
      <c r="M5" s="9">
        <f>IF(B5="",1,0)</f>
        <v>0</v>
      </c>
    </row>
    <row r="6" spans="1:13" ht="17.25" customHeight="1">
      <c r="A6" s="146" t="s">
        <v>212</v>
      </c>
      <c r="B6" s="14">
        <f>IF(B5&lt;44562,275000,325000)</f>
        <v>325000</v>
      </c>
      <c r="D6" s="182" t="s">
        <v>213</v>
      </c>
    </row>
    <row r="7" spans="1:13" ht="17.25" customHeight="1">
      <c r="A7" s="146" t="s">
        <v>214</v>
      </c>
      <c r="B7" s="123">
        <f>IF(B5&lt;44562,1.5,5)</f>
        <v>5</v>
      </c>
      <c r="D7" s="182" t="s">
        <v>215</v>
      </c>
    </row>
    <row r="8" spans="1:13" ht="13.8">
      <c r="A8" s="146" t="s">
        <v>216</v>
      </c>
      <c r="B8" s="16">
        <v>0.75</v>
      </c>
    </row>
    <row r="9" spans="1:13" ht="14.4">
      <c r="A9" s="183" t="s">
        <v>217</v>
      </c>
      <c r="B9" s="184">
        <f>IF(B5&lt;44562,0%,75%)</f>
        <v>0.75</v>
      </c>
      <c r="D9" s="182" t="s">
        <v>218</v>
      </c>
    </row>
    <row r="10" spans="1:13" ht="14.4">
      <c r="A10" s="146" t="s">
        <v>219</v>
      </c>
      <c r="B10" s="16">
        <f>IF(B5&lt;44562,IF(B5&lt;43661,100%,5%),8%)</f>
        <v>0.08</v>
      </c>
      <c r="D10" s="182" t="s">
        <v>220</v>
      </c>
    </row>
    <row r="11" spans="1:13" ht="14.4">
      <c r="A11" s="146" t="s">
        <v>221</v>
      </c>
      <c r="B11" s="14">
        <f>IF(B5&lt;44139,5000,15000)</f>
        <v>15000</v>
      </c>
      <c r="D11" s="15" t="s">
        <v>222</v>
      </c>
    </row>
    <row r="12" spans="1:13" ht="14.4">
      <c r="A12" s="146" t="s">
        <v>223</v>
      </c>
      <c r="B12" s="16">
        <f>IF(B5&lt;44139,1,0.75)</f>
        <v>0.75</v>
      </c>
      <c r="D12" s="15" t="s">
        <v>224</v>
      </c>
    </row>
    <row r="13" spans="1:13" ht="13.8" thickBot="1"/>
    <row r="14" spans="1:13" ht="22.5" customHeight="1" thickBot="1">
      <c r="A14" s="706" t="s">
        <v>225</v>
      </c>
      <c r="B14" s="707"/>
      <c r="C14" s="707"/>
      <c r="D14" s="707"/>
      <c r="E14" s="707"/>
      <c r="F14" s="707"/>
      <c r="G14" s="707"/>
      <c r="H14" s="707"/>
      <c r="I14" s="707"/>
      <c r="J14" s="707"/>
      <c r="K14" s="707"/>
      <c r="L14" s="708"/>
      <c r="M14" s="17"/>
    </row>
    <row r="15" spans="1:13" ht="13.8" hidden="1" outlineLevel="1" thickBot="1">
      <c r="A15" s="124"/>
      <c r="B15" s="124"/>
      <c r="C15" s="124"/>
      <c r="D15" s="124"/>
      <c r="E15" s="124"/>
      <c r="F15" s="124"/>
      <c r="G15" s="124"/>
      <c r="H15" s="124"/>
      <c r="I15" s="124"/>
      <c r="J15" s="124"/>
      <c r="K15" s="124"/>
      <c r="L15" s="124"/>
    </row>
    <row r="16" spans="1:13" ht="13.8" hidden="1" outlineLevel="1" thickBot="1">
      <c r="A16" s="125" t="s">
        <v>226</v>
      </c>
      <c r="B16" s="124"/>
      <c r="C16" s="124"/>
      <c r="D16" s="124"/>
      <c r="E16" s="124"/>
      <c r="F16" s="124"/>
      <c r="G16" s="124"/>
      <c r="H16" s="124"/>
      <c r="I16" s="124"/>
      <c r="J16" s="124"/>
      <c r="K16" s="124"/>
      <c r="L16" s="124"/>
    </row>
    <row r="17" spans="1:12" ht="39" hidden="1" customHeight="1" outlineLevel="1">
      <c r="A17" s="126"/>
      <c r="B17" s="718" t="s">
        <v>227</v>
      </c>
      <c r="C17" s="718"/>
      <c r="D17" s="718"/>
      <c r="E17" s="127" t="s">
        <v>228</v>
      </c>
      <c r="F17" s="128"/>
      <c r="G17" s="124"/>
      <c r="H17" s="124"/>
      <c r="I17" s="124"/>
      <c r="J17" s="124"/>
      <c r="K17" s="124"/>
      <c r="L17" s="124"/>
    </row>
    <row r="18" spans="1:12" ht="13.8" hidden="1" outlineLevel="1" thickBot="1">
      <c r="A18" s="129">
        <v>1</v>
      </c>
      <c r="B18" s="130" t="s">
        <v>229</v>
      </c>
      <c r="C18" s="131"/>
      <c r="D18" s="132"/>
      <c r="E18" s="133"/>
      <c r="F18" s="124"/>
      <c r="G18" s="124"/>
      <c r="H18" s="124"/>
      <c r="I18" s="124"/>
      <c r="J18" s="124"/>
      <c r="K18" s="124"/>
      <c r="L18" s="124"/>
    </row>
    <row r="19" spans="1:12" ht="13.8" hidden="1" outlineLevel="1" thickBot="1">
      <c r="A19" s="129">
        <v>2</v>
      </c>
      <c r="B19" s="134" t="s">
        <v>230</v>
      </c>
      <c r="C19" s="135"/>
      <c r="D19" s="132"/>
      <c r="E19" s="133"/>
      <c r="F19" s="124"/>
      <c r="G19" s="124"/>
      <c r="H19" s="124"/>
      <c r="I19" s="124"/>
      <c r="J19" s="124"/>
      <c r="K19" s="124"/>
      <c r="L19" s="124"/>
    </row>
    <row r="20" spans="1:12" ht="13.8" hidden="1" outlineLevel="1" thickBot="1">
      <c r="A20" s="129">
        <v>3</v>
      </c>
      <c r="B20" s="134" t="s">
        <v>231</v>
      </c>
      <c r="C20" s="135"/>
      <c r="D20" s="132"/>
      <c r="E20" s="133"/>
      <c r="F20" s="124"/>
      <c r="G20" s="124"/>
      <c r="H20" s="124"/>
      <c r="I20" s="124"/>
      <c r="J20" s="124"/>
      <c r="K20" s="124"/>
      <c r="L20" s="124"/>
    </row>
    <row r="21" spans="1:12" ht="13.8" hidden="1" outlineLevel="1" thickBot="1">
      <c r="A21" s="129">
        <v>4</v>
      </c>
      <c r="B21" s="134" t="s">
        <v>232</v>
      </c>
      <c r="C21" s="135"/>
      <c r="D21" s="132"/>
      <c r="E21" s="133"/>
      <c r="F21" s="124"/>
      <c r="G21" s="124"/>
      <c r="H21" s="124"/>
      <c r="I21" s="124"/>
      <c r="J21" s="124"/>
      <c r="K21" s="124"/>
      <c r="L21" s="124"/>
    </row>
    <row r="22" spans="1:12" ht="13.8" hidden="1" outlineLevel="1" thickBot="1">
      <c r="A22" s="129">
        <v>5</v>
      </c>
      <c r="B22" s="134" t="s">
        <v>233</v>
      </c>
      <c r="C22" s="135"/>
      <c r="D22" s="132"/>
      <c r="E22" s="133"/>
      <c r="F22" s="124"/>
      <c r="G22" s="124"/>
      <c r="H22" s="124"/>
      <c r="I22" s="124"/>
      <c r="J22" s="124"/>
      <c r="K22" s="124"/>
      <c r="L22" s="124"/>
    </row>
    <row r="23" spans="1:12" ht="13.8" hidden="1" outlineLevel="1" thickBot="1">
      <c r="A23" s="129">
        <v>6</v>
      </c>
      <c r="B23" s="134" t="s">
        <v>234</v>
      </c>
      <c r="C23" s="135"/>
      <c r="D23" s="132"/>
      <c r="E23" s="133"/>
      <c r="F23" s="124"/>
      <c r="G23" s="124"/>
      <c r="H23" s="124"/>
      <c r="I23" s="124"/>
      <c r="J23" s="124"/>
      <c r="K23" s="124"/>
      <c r="L23" s="124"/>
    </row>
    <row r="24" spans="1:12" ht="13.8" hidden="1" outlineLevel="1" thickBot="1">
      <c r="A24" s="129">
        <v>7</v>
      </c>
      <c r="B24" s="134" t="s">
        <v>235</v>
      </c>
      <c r="C24" s="135"/>
      <c r="D24" s="132"/>
      <c r="E24" s="133"/>
      <c r="F24" s="124"/>
      <c r="G24" s="124"/>
      <c r="H24" s="124"/>
      <c r="I24" s="124"/>
      <c r="J24" s="124"/>
      <c r="K24" s="124"/>
      <c r="L24" s="124"/>
    </row>
    <row r="25" spans="1:12" ht="13.8" hidden="1" outlineLevel="1" thickBot="1">
      <c r="A25" s="129">
        <v>8</v>
      </c>
      <c r="B25" s="134" t="s">
        <v>236</v>
      </c>
      <c r="C25" s="135"/>
      <c r="D25" s="132"/>
      <c r="E25" s="133"/>
      <c r="F25" s="124"/>
      <c r="G25" s="124"/>
      <c r="H25" s="124"/>
      <c r="I25" s="124"/>
      <c r="J25" s="124"/>
      <c r="K25" s="124"/>
      <c r="L25" s="124"/>
    </row>
    <row r="26" spans="1:12" ht="13.8" hidden="1" outlineLevel="1" thickBot="1">
      <c r="A26" s="129">
        <v>9</v>
      </c>
      <c r="B26" s="134" t="s">
        <v>237</v>
      </c>
      <c r="C26" s="135"/>
      <c r="D26" s="132"/>
      <c r="E26" s="133"/>
      <c r="F26" s="124"/>
      <c r="G26" s="124"/>
      <c r="H26" s="124"/>
      <c r="I26" s="124"/>
      <c r="J26" s="124"/>
      <c r="K26" s="124"/>
      <c r="L26" s="124"/>
    </row>
    <row r="27" spans="1:12" ht="13.8" hidden="1" outlineLevel="1" thickBot="1">
      <c r="A27" s="129">
        <v>10</v>
      </c>
      <c r="B27" s="134" t="s">
        <v>238</v>
      </c>
      <c r="C27" s="135"/>
      <c r="D27" s="132"/>
      <c r="E27" s="133"/>
      <c r="F27" s="124"/>
      <c r="G27" s="124"/>
      <c r="H27" s="124"/>
      <c r="I27" s="124"/>
      <c r="J27" s="124"/>
      <c r="K27" s="124"/>
      <c r="L27" s="124"/>
    </row>
    <row r="28" spans="1:12" ht="13.8" hidden="1" outlineLevel="1" thickBot="1">
      <c r="A28" s="129">
        <v>11</v>
      </c>
      <c r="B28" s="136" t="s">
        <v>239</v>
      </c>
      <c r="C28" s="135"/>
      <c r="D28" s="132"/>
      <c r="E28" s="133"/>
      <c r="F28" s="124"/>
      <c r="G28" s="124"/>
      <c r="H28" s="124"/>
      <c r="I28" s="124"/>
      <c r="J28" s="124"/>
      <c r="K28" s="124"/>
      <c r="L28" s="124"/>
    </row>
    <row r="29" spans="1:12" ht="13.8" hidden="1" outlineLevel="1" thickBot="1">
      <c r="A29" s="129">
        <v>12</v>
      </c>
      <c r="B29" s="136" t="s">
        <v>240</v>
      </c>
      <c r="C29" s="135"/>
      <c r="D29" s="132"/>
      <c r="E29" s="133"/>
      <c r="F29" s="124"/>
      <c r="G29" s="124"/>
      <c r="H29" s="124"/>
      <c r="I29" s="124"/>
      <c r="J29" s="124"/>
      <c r="K29" s="124"/>
      <c r="L29" s="124"/>
    </row>
    <row r="30" spans="1:12" ht="13.8" hidden="1" outlineLevel="1" thickBot="1">
      <c r="A30" s="129">
        <v>13</v>
      </c>
      <c r="B30" s="136" t="s">
        <v>241</v>
      </c>
      <c r="C30" s="135"/>
      <c r="D30" s="132"/>
      <c r="E30" s="133"/>
      <c r="F30" s="124"/>
      <c r="G30" s="124"/>
      <c r="H30" s="124"/>
      <c r="I30" s="124"/>
      <c r="J30" s="124"/>
      <c r="K30" s="124"/>
      <c r="L30" s="124"/>
    </row>
    <row r="31" spans="1:12" ht="13.8" hidden="1" outlineLevel="1" thickBot="1">
      <c r="A31" s="137">
        <v>14</v>
      </c>
      <c r="B31" s="138" t="s">
        <v>242</v>
      </c>
      <c r="C31" s="139"/>
      <c r="D31" s="140"/>
      <c r="E31" s="141"/>
      <c r="F31" s="124"/>
      <c r="G31" s="124"/>
      <c r="H31" s="124"/>
      <c r="I31" s="124"/>
      <c r="J31" s="124"/>
      <c r="K31" s="124"/>
      <c r="L31" s="124"/>
    </row>
    <row r="32" spans="1:12" ht="13.8" hidden="1" outlineLevel="1" thickBot="1">
      <c r="A32" s="124"/>
      <c r="B32" s="124"/>
      <c r="C32" s="124"/>
      <c r="D32" s="124"/>
      <c r="E32" s="124"/>
      <c r="F32" s="124"/>
      <c r="G32" s="124"/>
      <c r="H32" s="124"/>
      <c r="I32" s="124"/>
      <c r="J32" s="124"/>
      <c r="K32" s="124"/>
      <c r="L32" s="124"/>
    </row>
    <row r="33" spans="1:13" ht="18" collapsed="1" thickBot="1">
      <c r="A33" s="706" t="s">
        <v>243</v>
      </c>
      <c r="B33" s="707"/>
      <c r="C33" s="707"/>
      <c r="D33" s="707"/>
      <c r="E33" s="707"/>
      <c r="F33" s="707"/>
      <c r="G33" s="707"/>
      <c r="H33" s="707"/>
      <c r="I33" s="707"/>
      <c r="J33" s="707"/>
      <c r="K33" s="707"/>
      <c r="L33" s="708"/>
      <c r="M33" s="17"/>
    </row>
    <row r="34" spans="1:13" ht="13.8" thickBot="1"/>
    <row r="35" spans="1:13" ht="29.25" customHeight="1" thickBot="1">
      <c r="A35" s="142" t="s">
        <v>244</v>
      </c>
      <c r="B35" s="143" t="s">
        <v>245</v>
      </c>
      <c r="C35" s="143" t="s">
        <v>246</v>
      </c>
      <c r="D35" s="143" t="s">
        <v>247</v>
      </c>
      <c r="E35" s="144" t="s">
        <v>248</v>
      </c>
    </row>
    <row r="36" spans="1:13">
      <c r="A36" s="350">
        <f>'4.Request for payment'!C26</f>
        <v>0</v>
      </c>
      <c r="B36" s="351">
        <f>'4.Request for payment'!F26</f>
        <v>0</v>
      </c>
      <c r="C36" s="352">
        <f>'4.Request for payment'!I26</f>
        <v>0</v>
      </c>
      <c r="D36" s="352">
        <f>E36-C36</f>
        <v>0</v>
      </c>
      <c r="E36" s="353">
        <f>'4.Request for payment'!K26</f>
        <v>0</v>
      </c>
    </row>
    <row r="37" spans="1:13">
      <c r="A37" s="354">
        <f>'4.Request for payment'!C27</f>
        <v>0</v>
      </c>
      <c r="B37" s="355">
        <f>'4.Request for payment'!F27</f>
        <v>0</v>
      </c>
      <c r="C37" s="356">
        <f>'4.Request for payment'!I27</f>
        <v>0</v>
      </c>
      <c r="D37" s="356">
        <f t="shared" ref="D37:D39" si="0">E37-C37</f>
        <v>0</v>
      </c>
      <c r="E37" s="357">
        <f>'4.Request for payment'!K27</f>
        <v>0</v>
      </c>
    </row>
    <row r="38" spans="1:13">
      <c r="A38" s="354">
        <f>'4.Request for payment'!C28</f>
        <v>0</v>
      </c>
      <c r="B38" s="355">
        <f>'4.Request for payment'!F28</f>
        <v>0</v>
      </c>
      <c r="C38" s="356">
        <f>'4.Request for payment'!I28</f>
        <v>0</v>
      </c>
      <c r="D38" s="356">
        <f t="shared" si="0"/>
        <v>0</v>
      </c>
      <c r="E38" s="357">
        <f>'4.Request for payment'!K28</f>
        <v>0</v>
      </c>
    </row>
    <row r="39" spans="1:13" ht="13.8" thickBot="1">
      <c r="A39" s="358">
        <f>'4.Request for payment'!C29</f>
        <v>0</v>
      </c>
      <c r="B39" s="359">
        <f>'4.Request for payment'!F29</f>
        <v>0</v>
      </c>
      <c r="C39" s="360">
        <f>'4.Request for payment'!I29</f>
        <v>0</v>
      </c>
      <c r="D39" s="360">
        <f t="shared" si="0"/>
        <v>0</v>
      </c>
      <c r="E39" s="361">
        <f>'4.Request for payment'!K29</f>
        <v>0</v>
      </c>
    </row>
    <row r="40" spans="1:13" ht="13.8" thickBot="1">
      <c r="B40" s="19" t="s">
        <v>202</v>
      </c>
      <c r="C40" s="20">
        <f>SUM(C36:C39)</f>
        <v>0</v>
      </c>
      <c r="D40" s="21">
        <f>SUM(D36:D39)</f>
        <v>0</v>
      </c>
      <c r="E40" s="22">
        <f>SUM(E36:E39)</f>
        <v>0</v>
      </c>
      <c r="F40" s="120"/>
    </row>
    <row r="42" spans="1:13" ht="13.8" thickBot="1"/>
    <row r="43" spans="1:13" ht="18" thickBot="1">
      <c r="A43" s="706" t="s">
        <v>249</v>
      </c>
      <c r="B43" s="707"/>
      <c r="C43" s="707"/>
      <c r="D43" s="707"/>
      <c r="E43" s="707"/>
      <c r="F43" s="707"/>
      <c r="G43" s="707"/>
      <c r="H43" s="707"/>
      <c r="I43" s="707"/>
      <c r="J43" s="707"/>
      <c r="K43" s="707"/>
      <c r="L43" s="708"/>
      <c r="M43" s="17"/>
    </row>
    <row r="45" spans="1:13" ht="13.8">
      <c r="B45" s="145" t="s">
        <v>250</v>
      </c>
      <c r="C45" s="145" t="s">
        <v>251</v>
      </c>
      <c r="D45" s="145" t="s">
        <v>252</v>
      </c>
    </row>
    <row r="46" spans="1:13" ht="13.8">
      <c r="A46" s="146" t="s">
        <v>253</v>
      </c>
      <c r="B46" s="18">
        <f>D46</f>
        <v>0</v>
      </c>
      <c r="C46" s="23" t="s">
        <v>118</v>
      </c>
      <c r="D46" s="371">
        <f>'3.Energy. Simu. final'!H51</f>
        <v>0</v>
      </c>
      <c r="M46" s="9">
        <f>IF(B46="",1,0)</f>
        <v>0</v>
      </c>
    </row>
    <row r="47" spans="1:13" ht="13.8">
      <c r="A47" s="146" t="s">
        <v>254</v>
      </c>
      <c r="B47" s="24">
        <f>C47*B46</f>
        <v>0</v>
      </c>
      <c r="C47" s="25">
        <f>B10</f>
        <v>0.08</v>
      </c>
      <c r="D47" s="372" t="s">
        <v>118</v>
      </c>
    </row>
    <row r="48" spans="1:13" ht="13.8">
      <c r="A48" s="183" t="s">
        <v>255</v>
      </c>
      <c r="B48" s="248">
        <f>D48</f>
        <v>0</v>
      </c>
      <c r="C48" s="201">
        <f>B9</f>
        <v>0.75</v>
      </c>
      <c r="D48" s="373">
        <f>'3.Energy. Simu. final'!I64</f>
        <v>0</v>
      </c>
    </row>
    <row r="49" spans="1:19" ht="13.8">
      <c r="A49" s="146" t="s">
        <v>256</v>
      </c>
      <c r="B49" s="200">
        <f>C49*B47+B48*C48</f>
        <v>0</v>
      </c>
      <c r="C49" s="25">
        <f>B8</f>
        <v>0.75</v>
      </c>
      <c r="D49" s="374" t="s">
        <v>118</v>
      </c>
    </row>
    <row r="51" spans="1:19" ht="13.8">
      <c r="A51" s="26"/>
      <c r="B51" s="145" t="s">
        <v>257</v>
      </c>
      <c r="C51" s="145" t="s">
        <v>258</v>
      </c>
      <c r="D51" s="375" t="s">
        <v>259</v>
      </c>
      <c r="E51" s="375" t="s">
        <v>260</v>
      </c>
      <c r="F51" s="27"/>
      <c r="G51" s="27"/>
      <c r="H51" s="27"/>
    </row>
    <row r="52" spans="1:19" ht="13.8">
      <c r="A52" s="207" t="s">
        <v>261</v>
      </c>
      <c r="B52" s="12" t="str">
        <f>D52</f>
        <v/>
      </c>
      <c r="C52" s="28" t="e">
        <f>B52*10.76</f>
        <v>#VALUE!</v>
      </c>
      <c r="D52" s="368" t="str">
        <f>'3.Energy. Simu. final'!F33</f>
        <v/>
      </c>
      <c r="E52" s="368" t="str">
        <f>'3.Energy. Simu. final'!F35</f>
        <v/>
      </c>
      <c r="F52" s="27"/>
      <c r="G52" s="27"/>
      <c r="H52" s="27"/>
      <c r="M52" s="9">
        <f>IF(B52="",1,0)</f>
        <v>1</v>
      </c>
    </row>
    <row r="53" spans="1:19" ht="13.8" thickBot="1"/>
    <row r="54" spans="1:19" ht="18" thickBot="1">
      <c r="A54" s="706" t="s">
        <v>262</v>
      </c>
      <c r="B54" s="707"/>
      <c r="C54" s="707"/>
      <c r="D54" s="707"/>
      <c r="E54" s="707"/>
      <c r="F54" s="707"/>
      <c r="G54" s="707"/>
      <c r="H54" s="707"/>
      <c r="I54" s="707"/>
      <c r="J54" s="707"/>
      <c r="K54" s="707"/>
      <c r="L54" s="708"/>
      <c r="M54" s="17"/>
    </row>
    <row r="55" spans="1:19">
      <c r="S55" s="9" t="s">
        <v>263</v>
      </c>
    </row>
    <row r="56" spans="1:19" ht="13.8" thickBot="1">
      <c r="O56" s="9" t="s">
        <v>264</v>
      </c>
    </row>
    <row r="57" spans="1:19" ht="14.4" thickBot="1">
      <c r="A57" s="425" t="s">
        <v>265</v>
      </c>
      <c r="B57" s="228"/>
      <c r="C57" s="228"/>
      <c r="D57" s="228"/>
      <c r="E57" s="228"/>
      <c r="F57" s="228"/>
      <c r="G57" s="228"/>
      <c r="H57" s="228"/>
      <c r="I57" s="228"/>
      <c r="J57" s="228"/>
      <c r="K57" s="228"/>
      <c r="L57" s="229"/>
      <c r="O57" s="9" t="s">
        <v>266</v>
      </c>
      <c r="P57" s="9" t="s">
        <v>267</v>
      </c>
      <c r="Q57" s="9">
        <v>0</v>
      </c>
      <c r="S57" s="9">
        <v>0</v>
      </c>
    </row>
    <row r="58" spans="1:19" ht="42.6" thickTop="1" thickBot="1">
      <c r="A58" s="426" t="s">
        <v>94</v>
      </c>
      <c r="B58" s="424" t="s">
        <v>268</v>
      </c>
      <c r="C58" s="231" t="s">
        <v>269</v>
      </c>
      <c r="D58" s="224"/>
      <c r="E58" s="224"/>
      <c r="F58" s="701" t="s">
        <v>270</v>
      </c>
      <c r="G58" s="702"/>
      <c r="H58" s="224" t="s">
        <v>271</v>
      </c>
      <c r="I58" s="231" t="s">
        <v>272</v>
      </c>
      <c r="J58" s="224" t="s">
        <v>273</v>
      </c>
      <c r="K58" s="231" t="s">
        <v>274</v>
      </c>
      <c r="L58" s="230" t="s">
        <v>275</v>
      </c>
    </row>
    <row r="59" spans="1:19" s="31" customFormat="1" ht="29.25" customHeight="1">
      <c r="A59" s="427" t="s">
        <v>276</v>
      </c>
      <c r="B59" s="147" t="s">
        <v>277</v>
      </c>
      <c r="C59" s="243" t="s">
        <v>267</v>
      </c>
      <c r="D59" s="244"/>
      <c r="E59" s="244"/>
      <c r="F59" s="222" t="s">
        <v>278</v>
      </c>
      <c r="G59" s="225">
        <v>2.6700000000000001E-3</v>
      </c>
      <c r="H59" s="223">
        <v>1</v>
      </c>
      <c r="I59" s="364">
        <f t="shared" ref="I59:I66" si="1">SUMIF($B$73:$B$78,A59,$K$73:$K$78)</f>
        <v>0</v>
      </c>
      <c r="J59" s="364">
        <f>I59*G59</f>
        <v>0</v>
      </c>
      <c r="K59" s="232"/>
      <c r="L59" s="233"/>
      <c r="M59" s="29"/>
      <c r="O59" s="31" t="str">
        <f t="shared" ref="O59:O66" si="2">A59</f>
        <v>Intermediate boilers 85% &gt;300,000 BTU/h &amp; &lt;2,500,000 BTU/h</v>
      </c>
      <c r="P59" s="31" t="s">
        <v>267</v>
      </c>
      <c r="Q59" s="31">
        <f t="shared" ref="Q59:Q64" si="3">G59</f>
        <v>2.6700000000000001E-3</v>
      </c>
      <c r="R59" s="245" t="str">
        <f t="shared" ref="R59:R64" si="4">F59</f>
        <v>m³/btu</v>
      </c>
      <c r="S59" s="31">
        <v>1</v>
      </c>
    </row>
    <row r="60" spans="1:19" s="31" customFormat="1" ht="29.25" customHeight="1">
      <c r="A60" s="427" t="s">
        <v>279</v>
      </c>
      <c r="B60" s="147" t="s">
        <v>277</v>
      </c>
      <c r="C60" s="246" t="s">
        <v>267</v>
      </c>
      <c r="D60" s="220"/>
      <c r="E60" s="220"/>
      <c r="F60" s="216" t="s">
        <v>278</v>
      </c>
      <c r="G60" s="30">
        <v>3.2000000000000002E-3</v>
      </c>
      <c r="H60" s="217">
        <v>1</v>
      </c>
      <c r="I60" s="365">
        <f t="shared" si="1"/>
        <v>0</v>
      </c>
      <c r="J60" s="365">
        <f t="shared" ref="J60:J65" si="5">I60*G60</f>
        <v>0</v>
      </c>
      <c r="K60" s="211"/>
      <c r="L60" s="212"/>
      <c r="M60" s="29"/>
      <c r="O60" s="31" t="str">
        <f t="shared" si="2"/>
        <v>Intermediate boilers 85% &gt;2,500 000 BTU/h &amp; &lt;5,000,000 BTU/h</v>
      </c>
      <c r="P60" s="31" t="s">
        <v>267</v>
      </c>
      <c r="Q60" s="31">
        <f t="shared" si="3"/>
        <v>3.2000000000000002E-3</v>
      </c>
      <c r="R60" s="245" t="str">
        <f t="shared" si="4"/>
        <v>m³/btu</v>
      </c>
      <c r="S60" s="31">
        <v>1</v>
      </c>
    </row>
    <row r="61" spans="1:19" s="31" customFormat="1" ht="29.25" customHeight="1">
      <c r="A61" s="427" t="s">
        <v>280</v>
      </c>
      <c r="B61" s="147" t="s">
        <v>281</v>
      </c>
      <c r="C61" s="246" t="s">
        <v>267</v>
      </c>
      <c r="D61" s="220"/>
      <c r="E61" s="220"/>
      <c r="F61" s="216" t="s">
        <v>278</v>
      </c>
      <c r="G61" s="30">
        <v>5.8700000000000002E-3</v>
      </c>
      <c r="H61" s="217">
        <v>1</v>
      </c>
      <c r="I61" s="365">
        <f t="shared" si="1"/>
        <v>0</v>
      </c>
      <c r="J61" s="365">
        <f t="shared" si="5"/>
        <v>0</v>
      </c>
      <c r="K61" s="211"/>
      <c r="L61" s="212"/>
      <c r="M61" s="29"/>
      <c r="O61" s="31" t="str">
        <f t="shared" si="2"/>
        <v>High efficiency boilers 90% &gt;300,000 BTU/h &amp; &lt;2,500,000 BTU/h</v>
      </c>
      <c r="P61" s="31" t="s">
        <v>267</v>
      </c>
      <c r="Q61" s="31">
        <f t="shared" si="3"/>
        <v>5.8700000000000002E-3</v>
      </c>
      <c r="R61" s="245" t="str">
        <f t="shared" si="4"/>
        <v>m³/btu</v>
      </c>
      <c r="S61" s="31">
        <v>1</v>
      </c>
    </row>
    <row r="62" spans="1:19" s="31" customFormat="1" ht="29.25" customHeight="1">
      <c r="A62" s="427" t="s">
        <v>282</v>
      </c>
      <c r="B62" s="147" t="s">
        <v>281</v>
      </c>
      <c r="C62" s="246" t="s">
        <v>267</v>
      </c>
      <c r="D62" s="220"/>
      <c r="E62" s="220"/>
      <c r="F62" s="216" t="s">
        <v>278</v>
      </c>
      <c r="G62" s="30">
        <v>5.8700000000000002E-3</v>
      </c>
      <c r="H62" s="217">
        <v>1</v>
      </c>
      <c r="I62" s="365">
        <f t="shared" si="1"/>
        <v>0</v>
      </c>
      <c r="J62" s="365">
        <f t="shared" si="5"/>
        <v>0</v>
      </c>
      <c r="K62" s="211"/>
      <c r="L62" s="212"/>
      <c r="M62" s="29"/>
      <c r="O62" s="31" t="str">
        <f t="shared" si="2"/>
        <v>High efficiency boilers 90% &gt;2,500,000 BTU/h &amp; &lt;5,000,000 BTU/h</v>
      </c>
      <c r="P62" s="31" t="s">
        <v>283</v>
      </c>
      <c r="Q62" s="31">
        <f t="shared" si="3"/>
        <v>5.8700000000000002E-3</v>
      </c>
      <c r="R62" s="245" t="str">
        <f t="shared" si="4"/>
        <v>m³/btu</v>
      </c>
      <c r="S62" s="31">
        <v>1</v>
      </c>
    </row>
    <row r="63" spans="1:19" s="31" customFormat="1" ht="29.25" customHeight="1">
      <c r="A63" s="427" t="s">
        <v>284</v>
      </c>
      <c r="B63" s="147" t="s">
        <v>285</v>
      </c>
      <c r="C63" s="246" t="s">
        <v>267</v>
      </c>
      <c r="D63" s="220"/>
      <c r="E63" s="220"/>
      <c r="F63" s="216" t="s">
        <v>278</v>
      </c>
      <c r="G63" s="30">
        <v>7.3699999999999998E-3</v>
      </c>
      <c r="H63" s="217">
        <v>1</v>
      </c>
      <c r="I63" s="365">
        <f t="shared" si="1"/>
        <v>0</v>
      </c>
      <c r="J63" s="365">
        <f t="shared" si="5"/>
        <v>0</v>
      </c>
      <c r="K63" s="211"/>
      <c r="L63" s="212"/>
      <c r="M63" s="29"/>
      <c r="O63" s="31" t="str">
        <f t="shared" si="2"/>
        <v>Natural gas infrared</v>
      </c>
      <c r="P63" s="31" t="s">
        <v>267</v>
      </c>
      <c r="Q63" s="31">
        <f t="shared" si="3"/>
        <v>7.3699999999999998E-3</v>
      </c>
      <c r="R63" s="245" t="str">
        <f t="shared" si="4"/>
        <v>m³/btu</v>
      </c>
      <c r="S63" s="31">
        <v>1</v>
      </c>
    </row>
    <row r="64" spans="1:19" s="31" customFormat="1" ht="29.25" customHeight="1">
      <c r="A64" s="427" t="s">
        <v>478</v>
      </c>
      <c r="B64" s="147" t="s">
        <v>286</v>
      </c>
      <c r="C64" s="246" t="s">
        <v>287</v>
      </c>
      <c r="D64" s="220"/>
      <c r="E64" s="220"/>
      <c r="F64" s="215" t="s">
        <v>288</v>
      </c>
      <c r="G64" s="30">
        <v>0.72595500000000002</v>
      </c>
      <c r="H64" s="217">
        <v>1</v>
      </c>
      <c r="I64" s="365">
        <f t="shared" si="1"/>
        <v>0</v>
      </c>
      <c r="J64" s="365">
        <f t="shared" si="5"/>
        <v>0</v>
      </c>
      <c r="K64" s="211"/>
      <c r="L64" s="212"/>
      <c r="M64" s="29"/>
      <c r="O64" s="31" t="str">
        <f t="shared" si="2"/>
        <v>Variable speed hood (CFM from ventilation system)</v>
      </c>
      <c r="P64" s="31" t="s">
        <v>287</v>
      </c>
      <c r="Q64" s="31">
        <f t="shared" si="3"/>
        <v>0.72595500000000002</v>
      </c>
      <c r="R64" s="245" t="str">
        <f t="shared" si="4"/>
        <v>m³/PCM</v>
      </c>
      <c r="S64" s="31">
        <v>1</v>
      </c>
    </row>
    <row r="65" spans="1:19" s="31" customFormat="1" ht="29.25" customHeight="1">
      <c r="A65" s="427" t="s">
        <v>289</v>
      </c>
      <c r="B65" s="147" t="s">
        <v>290</v>
      </c>
      <c r="C65" s="246" t="s">
        <v>267</v>
      </c>
      <c r="D65" s="220"/>
      <c r="E65" s="220"/>
      <c r="F65" s="216" t="s">
        <v>278</v>
      </c>
      <c r="G65" s="30">
        <v>5.0499999999999998E-3</v>
      </c>
      <c r="H65" s="217">
        <v>0</v>
      </c>
      <c r="I65" s="365">
        <f t="shared" si="1"/>
        <v>0</v>
      </c>
      <c r="J65" s="365">
        <f t="shared" si="5"/>
        <v>0</v>
      </c>
      <c r="K65" s="211"/>
      <c r="L65" s="212"/>
      <c r="M65" s="29"/>
      <c r="O65" s="31" t="str">
        <f t="shared" si="2"/>
        <v>Condensing heater</v>
      </c>
      <c r="P65" s="31" t="s">
        <v>267</v>
      </c>
      <c r="Q65" s="31">
        <f>G65</f>
        <v>5.0499999999999998E-3</v>
      </c>
      <c r="R65" s="245" t="s">
        <v>291</v>
      </c>
      <c r="S65" s="31">
        <v>0</v>
      </c>
    </row>
    <row r="66" spans="1:19" s="31" customFormat="1" ht="29.25" customHeight="1" thickBot="1">
      <c r="A66" s="428" t="s">
        <v>292</v>
      </c>
      <c r="B66" s="147" t="s">
        <v>293</v>
      </c>
      <c r="C66" s="247" t="s">
        <v>294</v>
      </c>
      <c r="D66" s="221"/>
      <c r="E66" s="221"/>
      <c r="F66" s="218" t="s">
        <v>291</v>
      </c>
      <c r="G66" s="226">
        <v>1</v>
      </c>
      <c r="H66" s="219">
        <v>1</v>
      </c>
      <c r="I66" s="366">
        <f t="shared" si="1"/>
        <v>0</v>
      </c>
      <c r="J66" s="366">
        <f>MROUND(I66*G66,5)</f>
        <v>0</v>
      </c>
      <c r="K66" s="213"/>
      <c r="L66" s="214"/>
      <c r="M66" s="29"/>
      <c r="O66" s="31" t="str">
        <f t="shared" si="2"/>
        <v>Solar preheating</v>
      </c>
      <c r="P66" s="31" t="s">
        <v>294</v>
      </c>
      <c r="Q66" s="31">
        <v>1</v>
      </c>
      <c r="R66" s="245" t="s">
        <v>291</v>
      </c>
      <c r="S66" s="31">
        <v>1</v>
      </c>
    </row>
    <row r="67" spans="1:19" ht="22.2" thickTop="1" thickBot="1">
      <c r="D67" s="32"/>
      <c r="E67" s="32"/>
      <c r="F67" s="703" t="s">
        <v>510</v>
      </c>
      <c r="G67" s="703"/>
      <c r="I67" s="33" t="s">
        <v>202</v>
      </c>
      <c r="J67" s="34">
        <f>J59+J60+J61+J62+J63+J64+J65+J66</f>
        <v>0</v>
      </c>
      <c r="M67" s="35"/>
    </row>
    <row r="68" spans="1:19" ht="21.6" thickBot="1">
      <c r="D68" s="32"/>
      <c r="E68" s="32"/>
      <c r="F68" s="32"/>
      <c r="G68" s="210"/>
      <c r="I68" s="208"/>
      <c r="J68" s="209"/>
      <c r="K68" s="240" t="s">
        <v>295</v>
      </c>
      <c r="L68" s="241">
        <f>SUM(L59:L66)</f>
        <v>0</v>
      </c>
      <c r="M68" s="35"/>
    </row>
    <row r="69" spans="1:19" ht="21.6" thickBot="1">
      <c r="D69" s="32"/>
      <c r="E69" s="32"/>
      <c r="F69" s="32"/>
      <c r="G69" s="210"/>
      <c r="J69" s="209"/>
      <c r="K69" s="240" t="s">
        <v>296</v>
      </c>
      <c r="L69" s="239">
        <f>J67*B7</f>
        <v>0</v>
      </c>
      <c r="M69" s="35"/>
      <c r="N69" s="35"/>
    </row>
    <row r="70" spans="1:19" ht="21.6" thickBot="1">
      <c r="D70" s="32"/>
      <c r="E70" s="32"/>
      <c r="F70" s="32"/>
      <c r="G70" s="210"/>
      <c r="I70" s="208"/>
      <c r="J70" s="209"/>
      <c r="L70" s="35"/>
      <c r="M70" s="35"/>
      <c r="N70" s="35"/>
    </row>
    <row r="71" spans="1:19" ht="14.4" thickBot="1">
      <c r="A71" s="236" t="s">
        <v>297</v>
      </c>
      <c r="B71" s="237"/>
      <c r="C71" s="237"/>
      <c r="D71" s="237"/>
      <c r="E71" s="237"/>
      <c r="F71" s="237"/>
      <c r="G71" s="237"/>
      <c r="H71" s="237"/>
      <c r="I71" s="237"/>
      <c r="J71" s="237"/>
      <c r="K71" s="237"/>
      <c r="L71" s="238"/>
      <c r="O71" s="9" t="s">
        <v>266</v>
      </c>
      <c r="P71" s="9" t="s">
        <v>267</v>
      </c>
      <c r="Q71" s="9">
        <v>0</v>
      </c>
      <c r="S71" s="9">
        <v>0</v>
      </c>
    </row>
    <row r="72" spans="1:19" ht="41.4">
      <c r="A72" s="234"/>
      <c r="B72" s="709"/>
      <c r="C72" s="710"/>
      <c r="D72" s="234" t="s">
        <v>101</v>
      </c>
      <c r="E72" s="234" t="s">
        <v>102</v>
      </c>
      <c r="F72" s="234" t="s">
        <v>98</v>
      </c>
      <c r="G72" s="234" t="s">
        <v>298</v>
      </c>
      <c r="H72" s="234" t="s">
        <v>299</v>
      </c>
      <c r="I72" s="235" t="s">
        <v>300</v>
      </c>
      <c r="J72" s="234" t="s">
        <v>301</v>
      </c>
      <c r="K72" s="234" t="s">
        <v>302</v>
      </c>
      <c r="L72" s="35"/>
      <c r="M72" s="35"/>
      <c r="N72" s="35"/>
    </row>
    <row r="73" spans="1:19" ht="25.5" customHeight="1">
      <c r="A73" s="242" t="str">
        <f>'3.Energy. Simu. final'!C76</f>
        <v>Type of equipment 1:</v>
      </c>
      <c r="B73" s="704" t="str">
        <f>'3.Energy. Simu. final'!F76</f>
        <v>&lt;Select&gt;</v>
      </c>
      <c r="C73" s="705"/>
      <c r="D73" s="362" t="str">
        <f>IF('3.Energy. Simu. final'!E77&lt;&gt;"",'3.Energy. Simu. final'!E77,"")</f>
        <v/>
      </c>
      <c r="E73" s="362" t="str">
        <f>IF('3.Energy. Simu. final'!E78&lt;&gt;"",'3.Energy. Simu. final'!E78,"")</f>
        <v/>
      </c>
      <c r="F73" s="363" t="str">
        <f>IF('3.Energy. Simu. final'!E79&lt;&gt;"",'3.Energy. Simu. final'!E79,"")</f>
        <v/>
      </c>
      <c r="G73" s="362" t="str">
        <f>IF('3.Energy. Simu. final'!J78&lt;&gt;"",'3.Energy. Simu. final'!J78,"")</f>
        <v/>
      </c>
      <c r="H73" s="363" t="str">
        <f>IF('3.Energy. Simu. final'!J79&lt;&gt;"",'3.Energy. Simu. final'!J79,"")</f>
        <v/>
      </c>
      <c r="I73" s="362" t="str">
        <f>IF('3.Energy. Simu. final'!G77&lt;&gt;"",'3.Energy. Simu. final'!G77,"")</f>
        <v xml:space="preserve"> </v>
      </c>
      <c r="J73" s="497" t="str">
        <f>IF('3.Energy. Simu. final'!J77&lt;&gt;"",'3.Energy. Simu. final'!J77,"")</f>
        <v/>
      </c>
      <c r="K73" s="227">
        <f t="shared" ref="K73:K78" si="6">IFERROR(IF(VLOOKUP(B73,$A$59:$H$66,8,FALSE),J73*G73,G73),0)</f>
        <v>0</v>
      </c>
      <c r="L73" s="35"/>
      <c r="M73" s="35"/>
      <c r="N73" s="35"/>
    </row>
    <row r="74" spans="1:19" ht="25.5" customHeight="1">
      <c r="A74" s="242" t="str">
        <f>'3.Energy. Simu. final'!C81</f>
        <v>Type of equipment 2:</v>
      </c>
      <c r="B74" s="704" t="str">
        <f>'3.Energy. Simu. final'!F81</f>
        <v>&lt;Select&gt;</v>
      </c>
      <c r="C74" s="705"/>
      <c r="D74" s="362" t="str">
        <f>IF('3.Energy. Simu. final'!E82&lt;&gt;"",'3.Energy. Simu. final'!E82,"")</f>
        <v/>
      </c>
      <c r="E74" s="362" t="str">
        <f>IF('3.Energy. Simu. final'!E83&lt;&gt;"",'3.Energy. Simu. final'!E83,"")</f>
        <v/>
      </c>
      <c r="F74" s="363" t="str">
        <f>IF('3.Energy. Simu. final'!E84&lt;&gt;"",'3.Energy. Simu. final'!E84,"")</f>
        <v/>
      </c>
      <c r="G74" s="362" t="str">
        <f>IF('3.Energy. Simu. final'!J83&lt;&gt;"",'3.Energy. Simu. final'!J83,"")</f>
        <v/>
      </c>
      <c r="H74" s="363" t="str">
        <f>IF('3.Energy. Simu. final'!J84&lt;&gt;"",'3.Energy. Simu. final'!J84,"")</f>
        <v/>
      </c>
      <c r="I74" s="362" t="str">
        <f>IF('3.Energy. Simu. final'!G82&lt;&gt;"",'3.Energy. Simu. final'!G82,"")</f>
        <v xml:space="preserve"> </v>
      </c>
      <c r="J74" s="497" t="str">
        <f>IF('3.Energy. Simu. final'!J82&lt;&gt;"",'3.Energy. Simu. final'!J82,"")</f>
        <v/>
      </c>
      <c r="K74" s="227">
        <f t="shared" si="6"/>
        <v>0</v>
      </c>
      <c r="L74" s="35"/>
      <c r="M74" s="35"/>
      <c r="N74" s="35"/>
    </row>
    <row r="75" spans="1:19" ht="25.5" customHeight="1">
      <c r="A75" s="242" t="str">
        <f>'3.Energy. Simu. final'!C86</f>
        <v>Type of equipment 3:</v>
      </c>
      <c r="B75" s="704" t="str">
        <f>'3.Energy. Simu. final'!F86</f>
        <v>&lt;Select&gt;</v>
      </c>
      <c r="C75" s="705"/>
      <c r="D75" s="362" t="str">
        <f>IF('3.Energy. Simu. final'!E87&lt;&gt;"",'3.Energy. Simu. final'!E87,"")</f>
        <v/>
      </c>
      <c r="E75" s="362" t="str">
        <f>IF('3.Energy. Simu. final'!E88&lt;&gt;"",'3.Energy. Simu. final'!E88,"")</f>
        <v/>
      </c>
      <c r="F75" s="363" t="str">
        <f>IF('3.Energy. Simu. final'!E89&lt;&gt;"",'3.Energy. Simu. final'!E89,"")</f>
        <v/>
      </c>
      <c r="G75" s="362" t="str">
        <f>IF('3.Energy. Simu. final'!J88&lt;&gt;"",'3.Energy. Simu. final'!J88,"")</f>
        <v/>
      </c>
      <c r="H75" s="363" t="str">
        <f>IF('3.Energy. Simu. final'!J89&lt;&gt;"",'3.Energy. Simu. final'!J89,"")</f>
        <v/>
      </c>
      <c r="I75" s="362" t="str">
        <f>IF('3.Energy. Simu. final'!G87&lt;&gt;"",'3.Energy. Simu. final'!G87,"")</f>
        <v xml:space="preserve"> </v>
      </c>
      <c r="J75" s="497" t="str">
        <f>IF('3.Energy. Simu. final'!J87&lt;&gt;"",'3.Energy. Simu. final'!J87,"")</f>
        <v/>
      </c>
      <c r="K75" s="227">
        <f t="shared" si="6"/>
        <v>0</v>
      </c>
      <c r="L75" s="35"/>
      <c r="M75" s="35"/>
      <c r="N75" s="35"/>
    </row>
    <row r="76" spans="1:19" ht="25.5" customHeight="1">
      <c r="A76" s="242" t="str">
        <f>'3.Energy. Simu. final'!C92</f>
        <v>Type of equipment 4:</v>
      </c>
      <c r="B76" s="704" t="str">
        <f>'3.Energy. Simu. final'!F92</f>
        <v>&lt;Select&gt;</v>
      </c>
      <c r="C76" s="705"/>
      <c r="D76" s="362" t="str">
        <f>IF('3.Energy. Simu. final'!E93&lt;&gt;"",'3.Energy. Simu. final'!E93,"")</f>
        <v/>
      </c>
      <c r="E76" s="362" t="str">
        <f>IF('3.Energy. Simu. final'!E94&lt;&gt;"",'3.Energy. Simu. final'!E94,"")</f>
        <v/>
      </c>
      <c r="F76" s="363" t="str">
        <f>IF('3.Energy. Simu. final'!E95&lt;&gt;"",'3.Energy. Simu. final'!E95,"")</f>
        <v/>
      </c>
      <c r="G76" s="362" t="str">
        <f>IF('3.Energy. Simu. final'!J94&lt;&gt;"",'3.Energy. Simu. final'!J94,"")</f>
        <v/>
      </c>
      <c r="H76" s="363" t="str">
        <f>IF('3.Energy. Simu. final'!J95&lt;&gt;"",'3.Energy. Simu. final'!J95,"")</f>
        <v/>
      </c>
      <c r="I76" s="362" t="str">
        <f>IF('3.Energy. Simu. final'!G93&lt;&gt;"",'3.Energy. Simu. final'!G93,"")</f>
        <v xml:space="preserve"> </v>
      </c>
      <c r="J76" s="497" t="str">
        <f>IF('3.Energy. Simu. final'!J93&lt;&gt;"",'3.Energy. Simu. final'!J93,"")</f>
        <v/>
      </c>
      <c r="K76" s="227">
        <f t="shared" si="6"/>
        <v>0</v>
      </c>
      <c r="L76" s="35"/>
      <c r="M76" s="35"/>
      <c r="N76" s="35"/>
    </row>
    <row r="77" spans="1:19" ht="25.5" customHeight="1">
      <c r="A77" s="242" t="str">
        <f>'3.Energy. Simu. final'!C97</f>
        <v>Type of equipment 5:</v>
      </c>
      <c r="B77" s="704" t="str">
        <f>'3.Energy. Simu. final'!F97</f>
        <v>&lt;Select&gt;</v>
      </c>
      <c r="C77" s="705"/>
      <c r="D77" s="362" t="str">
        <f>IF('3.Energy. Simu. final'!E98&lt;&gt;"",'3.Energy. Simu. final'!E98,"")</f>
        <v/>
      </c>
      <c r="E77" s="362" t="str">
        <f>IF('3.Energy. Simu. final'!E99&lt;&gt;"",'3.Energy. Simu. final'!E99,"")</f>
        <v/>
      </c>
      <c r="F77" s="363" t="str">
        <f>IF('3.Energy. Simu. final'!E100&lt;&gt;"",'3.Energy. Simu. final'!E100,"")</f>
        <v/>
      </c>
      <c r="G77" s="362" t="str">
        <f>IF('3.Energy. Simu. final'!J99&lt;&gt;"",'3.Energy. Simu. final'!J99,"")</f>
        <v/>
      </c>
      <c r="H77" s="363" t="str">
        <f>IF('3.Energy. Simu. final'!J100&lt;&gt;"",'3.Energy. Simu. final'!J100,"")</f>
        <v/>
      </c>
      <c r="I77" s="362" t="str">
        <f>IF('3.Energy. Simu. final'!G98&lt;&gt;"",'3.Energy. Simu. final'!G98,"")</f>
        <v xml:space="preserve"> </v>
      </c>
      <c r="J77" s="497" t="str">
        <f>IF('3.Energy. Simu. final'!J98&lt;&gt;"",'3.Energy. Simu. final'!J98,"")</f>
        <v/>
      </c>
      <c r="K77" s="227">
        <f t="shared" si="6"/>
        <v>0</v>
      </c>
      <c r="L77" s="35"/>
      <c r="M77" s="35"/>
      <c r="N77" s="35"/>
    </row>
    <row r="78" spans="1:19" ht="25.5" customHeight="1">
      <c r="A78" s="242" t="str">
        <f>'3.Energy. Simu. final'!C102</f>
        <v>Type of equipment 6:</v>
      </c>
      <c r="B78" s="704" t="str">
        <f>'3.Energy. Simu. final'!F102</f>
        <v>&lt;Select&gt;</v>
      </c>
      <c r="C78" s="705"/>
      <c r="D78" s="362" t="str">
        <f>IF('3.Energy. Simu. final'!E103&lt;&gt;"",'3.Energy. Simu. final'!E103,"")</f>
        <v/>
      </c>
      <c r="E78" s="362" t="str">
        <f>IF('3.Energy. Simu. final'!E104&lt;&gt;"",'3.Energy. Simu. final'!E104,"")</f>
        <v/>
      </c>
      <c r="F78" s="363" t="str">
        <f>IF('3.Energy. Simu. final'!E105&lt;&gt;"",'3.Energy. Simu. final'!E105,"")</f>
        <v/>
      </c>
      <c r="G78" s="362" t="str">
        <f>IF('3.Energy. Simu. final'!J104&lt;&gt;"",'3.Energy. Simu. final'!J104,"")</f>
        <v/>
      </c>
      <c r="H78" s="363" t="str">
        <f>IF('3.Energy. Simu. final'!J105&lt;&gt;"",'3.Energy. Simu. final'!J105,"")</f>
        <v/>
      </c>
      <c r="I78" s="362" t="str">
        <f>IF('3.Energy. Simu. final'!J103&lt;&gt;"",'3.Energy. Simu. final'!J103,"")</f>
        <v/>
      </c>
      <c r="J78" s="497" t="str">
        <f>IF('3.Energy. Simu. final'!J103&lt;&gt;"",'3.Energy. Simu. final'!J103,"")</f>
        <v/>
      </c>
      <c r="K78" s="227">
        <f t="shared" si="6"/>
        <v>0</v>
      </c>
      <c r="L78" s="35"/>
      <c r="M78" s="35"/>
      <c r="N78" s="35"/>
    </row>
    <row r="79" spans="1:19" ht="22.5" customHeight="1">
      <c r="A79" s="478"/>
    </row>
    <row r="80" spans="1:19" ht="22.5" customHeight="1" thickBot="1"/>
    <row r="81" spans="1:13" ht="18" thickBot="1">
      <c r="A81" s="706" t="s">
        <v>303</v>
      </c>
      <c r="B81" s="707"/>
      <c r="C81" s="707"/>
      <c r="D81" s="707"/>
      <c r="E81" s="707"/>
      <c r="F81" s="707"/>
      <c r="G81" s="707"/>
      <c r="H81" s="707"/>
      <c r="I81" s="707"/>
      <c r="J81" s="707"/>
      <c r="K81" s="707"/>
      <c r="L81" s="708"/>
      <c r="M81" s="17"/>
    </row>
    <row r="83" spans="1:13" ht="14.4" thickBot="1">
      <c r="A83" s="27"/>
      <c r="B83" s="27"/>
      <c r="C83" s="27"/>
      <c r="D83" s="27"/>
      <c r="E83" s="27"/>
      <c r="F83" s="27"/>
      <c r="G83" s="27"/>
    </row>
    <row r="84" spans="1:13" ht="14.4" thickBot="1">
      <c r="A84" s="174" t="s">
        <v>304</v>
      </c>
      <c r="B84" s="711" t="s">
        <v>305</v>
      </c>
      <c r="C84" s="711"/>
      <c r="D84" s="711" t="s">
        <v>306</v>
      </c>
      <c r="E84" s="712"/>
      <c r="F84" s="36"/>
      <c r="G84" s="36"/>
    </row>
    <row r="85" spans="1:13" ht="13.8">
      <c r="A85" s="713" t="s">
        <v>307</v>
      </c>
      <c r="B85" s="715" t="s">
        <v>308</v>
      </c>
      <c r="C85" s="715"/>
      <c r="D85" s="715" t="s">
        <v>308</v>
      </c>
      <c r="E85" s="716"/>
      <c r="F85" s="147" t="s">
        <v>309</v>
      </c>
      <c r="G85" s="145" t="s">
        <v>310</v>
      </c>
    </row>
    <row r="86" spans="1:13" ht="13.8">
      <c r="A86" s="714"/>
      <c r="B86" s="145" t="s">
        <v>311</v>
      </c>
      <c r="C86" s="145" t="s">
        <v>312</v>
      </c>
      <c r="D86" s="145" t="s">
        <v>311</v>
      </c>
      <c r="E86" s="148" t="s">
        <v>312</v>
      </c>
      <c r="F86" s="147"/>
      <c r="G86" s="145" t="s">
        <v>313</v>
      </c>
    </row>
    <row r="87" spans="1:13" ht="13.8">
      <c r="A87" s="149" t="s">
        <v>314</v>
      </c>
      <c r="B87" s="514"/>
      <c r="C87" s="514"/>
      <c r="D87" s="514"/>
      <c r="E87" s="515"/>
      <c r="F87" s="37" t="str">
        <f t="shared" ref="F87:F93" si="7">IF(IFERROR(E87/C87,"oui")="oui","",E87/C87)</f>
        <v/>
      </c>
      <c r="G87" s="38">
        <f t="shared" ref="G87:G95" si="8">(C87-E87)/37.89</f>
        <v>0</v>
      </c>
    </row>
    <row r="88" spans="1:13" ht="13.8">
      <c r="A88" s="149" t="s">
        <v>315</v>
      </c>
      <c r="B88" s="514"/>
      <c r="C88" s="514"/>
      <c r="D88" s="514"/>
      <c r="E88" s="515"/>
      <c r="F88" s="37" t="str">
        <f t="shared" si="7"/>
        <v/>
      </c>
      <c r="G88" s="38">
        <f t="shared" si="8"/>
        <v>0</v>
      </c>
    </row>
    <row r="89" spans="1:13" ht="13.8">
      <c r="A89" s="149" t="s">
        <v>316</v>
      </c>
      <c r="B89" s="514"/>
      <c r="C89" s="514"/>
      <c r="D89" s="514"/>
      <c r="E89" s="515"/>
      <c r="F89" s="37" t="str">
        <f t="shared" si="7"/>
        <v/>
      </c>
      <c r="G89" s="38">
        <f t="shared" si="8"/>
        <v>0</v>
      </c>
    </row>
    <row r="90" spans="1:13" ht="13.8">
      <c r="A90" s="149" t="s">
        <v>317</v>
      </c>
      <c r="B90" s="514"/>
      <c r="C90" s="514"/>
      <c r="D90" s="514"/>
      <c r="E90" s="515"/>
      <c r="F90" s="37" t="str">
        <f t="shared" si="7"/>
        <v/>
      </c>
      <c r="G90" s="38">
        <f t="shared" si="8"/>
        <v>0</v>
      </c>
    </row>
    <row r="91" spans="1:13" ht="13.8">
      <c r="A91" s="149" t="s">
        <v>318</v>
      </c>
      <c r="B91" s="514"/>
      <c r="C91" s="514"/>
      <c r="D91" s="514"/>
      <c r="E91" s="515"/>
      <c r="F91" s="37" t="str">
        <f t="shared" si="7"/>
        <v/>
      </c>
      <c r="G91" s="38">
        <f t="shared" si="8"/>
        <v>0</v>
      </c>
    </row>
    <row r="92" spans="1:13" ht="13.8">
      <c r="A92" s="149" t="s">
        <v>319</v>
      </c>
      <c r="B92" s="514"/>
      <c r="C92" s="514"/>
      <c r="D92" s="514"/>
      <c r="E92" s="515"/>
      <c r="F92" s="37" t="str">
        <f t="shared" si="7"/>
        <v/>
      </c>
      <c r="G92" s="38">
        <f t="shared" si="8"/>
        <v>0</v>
      </c>
    </row>
    <row r="93" spans="1:13" ht="13.8">
      <c r="A93" s="149" t="s">
        <v>114</v>
      </c>
      <c r="B93" s="514"/>
      <c r="C93" s="514"/>
      <c r="D93" s="514"/>
      <c r="E93" s="515"/>
      <c r="F93" s="37" t="str">
        <f t="shared" si="7"/>
        <v/>
      </c>
      <c r="G93" s="38">
        <f t="shared" si="8"/>
        <v>0</v>
      </c>
    </row>
    <row r="94" spans="1:13" ht="14.4" thickBot="1">
      <c r="A94" s="150" t="s">
        <v>320</v>
      </c>
      <c r="B94" s="514"/>
      <c r="C94" s="514"/>
      <c r="D94" s="514"/>
      <c r="E94" s="515"/>
      <c r="F94" s="37" t="str">
        <f>IF(IFERROR(E94/C94,"oui")="oui","",E94/C94)</f>
        <v/>
      </c>
      <c r="G94" s="38">
        <f t="shared" si="8"/>
        <v>0</v>
      </c>
    </row>
    <row r="95" spans="1:13" ht="14.4" thickBot="1">
      <c r="A95" s="151" t="s">
        <v>202</v>
      </c>
      <c r="B95" s="153">
        <f>SUM(B87:B94)</f>
        <v>0</v>
      </c>
      <c r="C95" s="153">
        <f>SUM(C87:C94)</f>
        <v>0</v>
      </c>
      <c r="D95" s="153">
        <f>SUM(D87:D94)</f>
        <v>0</v>
      </c>
      <c r="E95" s="154">
        <f>SUM(E87:E94)</f>
        <v>0</v>
      </c>
      <c r="F95" s="40" t="e">
        <f>E95/C95</f>
        <v>#DIV/0!</v>
      </c>
      <c r="G95" s="38">
        <f t="shared" si="8"/>
        <v>0</v>
      </c>
    </row>
    <row r="96" spans="1:13" ht="15" customHeight="1" thickBot="1">
      <c r="A96" s="152" t="s">
        <v>321</v>
      </c>
      <c r="B96" s="153" t="s">
        <v>118</v>
      </c>
      <c r="C96" s="155">
        <f>C95/$E$115</f>
        <v>0</v>
      </c>
      <c r="D96" s="153" t="s">
        <v>118</v>
      </c>
      <c r="E96" s="156">
        <f>E95/$E$115</f>
        <v>0</v>
      </c>
      <c r="F96" s="36"/>
      <c r="G96" s="36"/>
    </row>
    <row r="97" spans="1:17" ht="20.399999999999999" customHeight="1" thickBot="1">
      <c r="A97" s="475" t="s">
        <v>511</v>
      </c>
      <c r="B97" s="725" t="e">
        <f>IF(B52=0,"Pas de superficie",C96/$B$52)</f>
        <v>#VALUE!</v>
      </c>
      <c r="C97" s="725"/>
      <c r="D97" s="725" t="e">
        <f>IF(B52=0,"Pas de superficie",E96/$B$52)</f>
        <v>#VALUE!</v>
      </c>
      <c r="E97" s="726"/>
      <c r="F97" s="121"/>
      <c r="G97" s="36"/>
      <c r="H97" s="27"/>
    </row>
    <row r="98" spans="1:17" ht="14.4" thickBot="1">
      <c r="A98" s="36"/>
      <c r="B98" s="36"/>
      <c r="C98" s="41"/>
      <c r="D98" s="42"/>
      <c r="E98" s="41"/>
      <c r="F98" s="41"/>
      <c r="G98" s="36"/>
      <c r="H98" s="27"/>
    </row>
    <row r="99" spans="1:17" ht="15.6" thickBot="1">
      <c r="A99" s="727" t="s">
        <v>322</v>
      </c>
      <c r="B99" s="711"/>
      <c r="C99" s="712"/>
      <c r="D99" s="42"/>
      <c r="E99" s="41"/>
      <c r="F99" s="41"/>
      <c r="G99" s="36"/>
      <c r="H99" s="27"/>
      <c r="P99" s="11"/>
      <c r="Q99" s="43"/>
    </row>
    <row r="100" spans="1:17" ht="15">
      <c r="A100" s="157" t="s">
        <v>191</v>
      </c>
      <c r="B100" s="158" t="s">
        <v>323</v>
      </c>
      <c r="C100" s="159" t="s">
        <v>324</v>
      </c>
      <c r="D100" s="42"/>
      <c r="E100" s="41"/>
      <c r="F100" s="41"/>
      <c r="G100" s="36"/>
      <c r="H100" s="27"/>
      <c r="P100" s="11"/>
      <c r="Q100" s="43"/>
    </row>
    <row r="101" spans="1:17" ht="15">
      <c r="A101" s="44" t="s">
        <v>325</v>
      </c>
      <c r="B101" s="12"/>
      <c r="C101" s="45">
        <f>B101/37.89</f>
        <v>0</v>
      </c>
      <c r="D101" s="42"/>
      <c r="E101" s="41"/>
      <c r="F101" s="41"/>
      <c r="G101" s="36"/>
      <c r="H101" s="27"/>
      <c r="M101" s="9">
        <f>IF(B101="",1,0)</f>
        <v>1</v>
      </c>
      <c r="P101" s="11"/>
      <c r="Q101" s="43"/>
    </row>
    <row r="102" spans="1:17" ht="15">
      <c r="A102" s="46"/>
      <c r="B102" s="12"/>
      <c r="C102" s="45">
        <f>B102/37.89</f>
        <v>0</v>
      </c>
      <c r="D102" s="42"/>
      <c r="E102" s="41"/>
      <c r="F102" s="41"/>
      <c r="G102" s="36"/>
      <c r="H102" s="27"/>
      <c r="K102" s="47"/>
      <c r="N102" s="47"/>
      <c r="P102" s="11"/>
      <c r="Q102" s="43"/>
    </row>
    <row r="103" spans="1:17" ht="15">
      <c r="A103" s="46"/>
      <c r="B103" s="12"/>
      <c r="C103" s="45">
        <f>B103/37.89</f>
        <v>0</v>
      </c>
      <c r="D103" s="42"/>
      <c r="E103" s="41"/>
      <c r="F103" s="41"/>
      <c r="G103" s="36"/>
      <c r="H103" s="27"/>
      <c r="K103" s="47"/>
      <c r="N103" s="47"/>
      <c r="P103" s="11"/>
      <c r="Q103" s="43"/>
    </row>
    <row r="104" spans="1:17" ht="15">
      <c r="A104" s="46"/>
      <c r="B104" s="12"/>
      <c r="C104" s="45">
        <f>B104/37.89</f>
        <v>0</v>
      </c>
      <c r="D104" s="42"/>
      <c r="E104" s="41"/>
      <c r="F104" s="41"/>
      <c r="G104" s="36"/>
      <c r="H104" s="27"/>
      <c r="L104" s="47"/>
      <c r="M104" s="47"/>
      <c r="N104" s="47"/>
      <c r="O104" s="47"/>
      <c r="P104" s="11"/>
      <c r="Q104" s="43"/>
    </row>
    <row r="105" spans="1:17" ht="15.6" thickBot="1">
      <c r="A105" s="48"/>
      <c r="B105" s="39"/>
      <c r="C105" s="49">
        <f>B105/37.89</f>
        <v>0</v>
      </c>
      <c r="D105" s="42"/>
      <c r="E105" s="41"/>
      <c r="F105" s="41"/>
      <c r="G105" s="36"/>
      <c r="H105" s="27"/>
      <c r="K105" s="47"/>
      <c r="N105" s="47"/>
      <c r="P105" s="11"/>
      <c r="Q105" s="43"/>
    </row>
    <row r="106" spans="1:17" ht="15.6" thickBot="1">
      <c r="A106" s="50" t="s">
        <v>86</v>
      </c>
      <c r="B106" s="51">
        <f>SUM(B101:B105)</f>
        <v>0</v>
      </c>
      <c r="C106" s="52">
        <f>SUM(C101:C105)</f>
        <v>0</v>
      </c>
      <c r="D106" s="42"/>
      <c r="E106" s="41"/>
      <c r="F106" s="41"/>
      <c r="G106" s="36"/>
      <c r="H106" s="27"/>
      <c r="P106" s="11"/>
      <c r="Q106" s="43"/>
    </row>
    <row r="107" spans="1:17" ht="15.75" customHeight="1" outlineLevel="1" thickBot="1">
      <c r="A107" s="36"/>
      <c r="B107" s="36"/>
      <c r="C107" s="41"/>
      <c r="D107" s="42"/>
      <c r="E107" s="41"/>
      <c r="F107" s="41"/>
      <c r="G107" s="36"/>
      <c r="H107" s="27"/>
      <c r="K107" s="47"/>
      <c r="N107" s="47"/>
      <c r="P107" s="11"/>
      <c r="Q107" s="43"/>
    </row>
    <row r="108" spans="1:17" ht="15.75" customHeight="1" outlineLevel="1" thickBot="1">
      <c r="A108" s="728" t="s">
        <v>326</v>
      </c>
      <c r="B108" s="729"/>
      <c r="C108" s="729"/>
      <c r="D108" s="729"/>
      <c r="E108" s="730"/>
      <c r="F108" s="36"/>
      <c r="G108" s="36"/>
      <c r="H108" s="27"/>
      <c r="K108" s="47"/>
      <c r="N108" s="47"/>
      <c r="P108" s="11"/>
      <c r="Q108" s="43"/>
    </row>
    <row r="109" spans="1:17" ht="15.75" customHeight="1" outlineLevel="1">
      <c r="A109" s="181" t="s">
        <v>191</v>
      </c>
      <c r="B109" s="158" t="s">
        <v>311</v>
      </c>
      <c r="C109" s="158" t="s">
        <v>312</v>
      </c>
      <c r="D109" s="158" t="s">
        <v>116</v>
      </c>
      <c r="E109" s="158" t="s">
        <v>327</v>
      </c>
      <c r="F109" s="36"/>
      <c r="G109" s="36"/>
      <c r="H109" s="27"/>
      <c r="L109" s="47"/>
      <c r="M109" s="47"/>
      <c r="O109" s="47"/>
      <c r="P109" s="11"/>
      <c r="Q109" s="43"/>
    </row>
    <row r="110" spans="1:17" ht="15.75" customHeight="1" outlineLevel="1">
      <c r="A110" s="160" t="s">
        <v>328</v>
      </c>
      <c r="B110" s="53">
        <f>D95</f>
        <v>0</v>
      </c>
      <c r="C110" s="53">
        <f>E95</f>
        <v>0</v>
      </c>
      <c r="D110" s="53">
        <f>C110+B110</f>
        <v>0</v>
      </c>
      <c r="E110" s="53" t="e">
        <f>D110/B52</f>
        <v>#VALUE!</v>
      </c>
      <c r="F110" s="122"/>
      <c r="G110" s="36"/>
      <c r="H110" s="27"/>
      <c r="P110" s="11"/>
      <c r="Q110" s="43"/>
    </row>
    <row r="111" spans="1:17" ht="15.75" customHeight="1" outlineLevel="1">
      <c r="A111" s="160" t="s">
        <v>329</v>
      </c>
      <c r="B111" s="53">
        <f>B95</f>
        <v>0</v>
      </c>
      <c r="C111" s="53">
        <f>C95</f>
        <v>0</v>
      </c>
      <c r="D111" s="53">
        <f>C111+B111</f>
        <v>0</v>
      </c>
      <c r="E111" s="53" t="e">
        <f>D111/B52</f>
        <v>#VALUE!</v>
      </c>
      <c r="F111" s="122"/>
      <c r="G111" s="36"/>
      <c r="H111" s="27"/>
      <c r="P111" s="11"/>
      <c r="Q111" s="43"/>
    </row>
    <row r="112" spans="1:17" ht="15" outlineLevel="1">
      <c r="A112" s="160" t="s">
        <v>330</v>
      </c>
      <c r="B112" s="53">
        <f>-B110+B111</f>
        <v>0</v>
      </c>
      <c r="C112" s="53">
        <f>-C110+C111</f>
        <v>0</v>
      </c>
      <c r="D112" s="53">
        <f>-D110+D111</f>
        <v>0</v>
      </c>
      <c r="E112" s="53" t="e">
        <f>-E110+E111</f>
        <v>#VALUE!</v>
      </c>
      <c r="F112" s="122"/>
      <c r="G112" s="36"/>
      <c r="H112" s="27"/>
      <c r="P112" s="11"/>
      <c r="Q112" s="43"/>
    </row>
    <row r="113" spans="1:17" ht="15" outlineLevel="1">
      <c r="A113" s="36"/>
      <c r="B113" s="36"/>
      <c r="C113" s="41"/>
      <c r="D113" s="42"/>
      <c r="E113" s="41"/>
      <c r="F113" s="41"/>
      <c r="G113" s="36"/>
      <c r="H113" s="27"/>
      <c r="P113" s="11"/>
      <c r="Q113" s="43"/>
    </row>
    <row r="114" spans="1:17" ht="15" outlineLevel="1">
      <c r="A114" s="160" t="s">
        <v>331</v>
      </c>
      <c r="B114" s="54" t="str">
        <f>B52</f>
        <v/>
      </c>
      <c r="C114" s="41"/>
      <c r="D114" s="42"/>
      <c r="E114" s="145" t="s">
        <v>332</v>
      </c>
      <c r="F114" s="41"/>
      <c r="G114" s="36"/>
      <c r="H114" s="27"/>
      <c r="P114" s="11"/>
      <c r="Q114" s="43"/>
    </row>
    <row r="115" spans="1:17" ht="15" outlineLevel="1">
      <c r="A115" s="160" t="s">
        <v>333</v>
      </c>
      <c r="B115" s="54">
        <f>D112</f>
        <v>0</v>
      </c>
      <c r="C115" s="55" t="e">
        <f>D112/D111</f>
        <v>#DIV/0!</v>
      </c>
      <c r="D115" s="42"/>
      <c r="E115" s="203">
        <v>37.89</v>
      </c>
      <c r="F115" s="41"/>
      <c r="G115" s="36"/>
      <c r="H115" s="27"/>
      <c r="P115" s="11"/>
      <c r="Q115" s="43"/>
    </row>
    <row r="116" spans="1:17" ht="15" outlineLevel="1">
      <c r="A116" s="160" t="s">
        <v>334</v>
      </c>
      <c r="B116" s="54">
        <f>C112</f>
        <v>0</v>
      </c>
      <c r="C116" s="38">
        <f>B116/$E$115</f>
        <v>0</v>
      </c>
      <c r="D116" s="42"/>
      <c r="E116" s="41"/>
      <c r="F116" s="41"/>
      <c r="G116" s="36"/>
      <c r="H116" s="27"/>
      <c r="P116" s="11"/>
      <c r="Q116" s="43"/>
    </row>
    <row r="117" spans="1:17" ht="15" outlineLevel="1">
      <c r="A117" s="160" t="s">
        <v>335</v>
      </c>
      <c r="B117" s="54">
        <f>B116-B106</f>
        <v>0</v>
      </c>
      <c r="C117" s="38">
        <f>B117/$E$115</f>
        <v>0</v>
      </c>
      <c r="D117" s="42"/>
      <c r="E117" s="41"/>
      <c r="F117" s="41"/>
      <c r="G117" s="36"/>
      <c r="H117" s="27"/>
      <c r="P117" s="11"/>
      <c r="Q117" s="43"/>
    </row>
    <row r="118" spans="1:17" ht="15" outlineLevel="1">
      <c r="A118" s="36" t="s">
        <v>336</v>
      </c>
      <c r="B118" s="36"/>
      <c r="C118" s="41"/>
      <c r="D118" s="42"/>
      <c r="E118" s="41"/>
      <c r="F118" s="41"/>
      <c r="G118" s="36"/>
      <c r="H118" s="27"/>
      <c r="P118" s="11"/>
      <c r="Q118" s="43"/>
    </row>
    <row r="119" spans="1:17" ht="15.6" thickBot="1">
      <c r="A119" s="36"/>
      <c r="B119" s="36"/>
      <c r="C119" s="41"/>
      <c r="D119" s="42"/>
      <c r="E119" s="41"/>
      <c r="F119" s="41"/>
      <c r="G119" s="36"/>
      <c r="H119" s="27"/>
      <c r="P119" s="11"/>
      <c r="Q119" s="43"/>
    </row>
    <row r="120" spans="1:17" ht="15.6" thickBot="1">
      <c r="A120" s="727" t="s">
        <v>337</v>
      </c>
      <c r="B120" s="711"/>
      <c r="C120" s="712"/>
      <c r="D120" s="42"/>
      <c r="E120" s="41"/>
      <c r="F120" s="41"/>
      <c r="G120" s="36"/>
      <c r="H120" s="27"/>
      <c r="P120" s="11"/>
      <c r="Q120" s="43"/>
    </row>
    <row r="121" spans="1:17" ht="15">
      <c r="A121" s="161" t="s">
        <v>333</v>
      </c>
      <c r="B121" s="56" t="e">
        <f>D112/D111</f>
        <v>#DIV/0!</v>
      </c>
      <c r="C121" s="57"/>
      <c r="D121" s="42"/>
      <c r="E121" s="41"/>
      <c r="F121" s="41"/>
      <c r="G121" s="36"/>
      <c r="H121" s="27"/>
      <c r="P121" s="11"/>
      <c r="Q121" s="43"/>
    </row>
    <row r="122" spans="1:17" ht="15">
      <c r="A122" s="162" t="s">
        <v>334</v>
      </c>
      <c r="B122" s="58" t="e">
        <f>C112/C111</f>
        <v>#DIV/0!</v>
      </c>
      <c r="C122" s="45">
        <f>C112/$E$115</f>
        <v>0</v>
      </c>
      <c r="D122" s="42"/>
      <c r="E122" s="41"/>
      <c r="F122" s="41"/>
      <c r="G122" s="36"/>
      <c r="H122" s="27"/>
      <c r="P122" s="11"/>
      <c r="Q122" s="43"/>
    </row>
    <row r="123" spans="1:17" ht="15">
      <c r="A123" s="162" t="s">
        <v>338</v>
      </c>
      <c r="B123" s="53">
        <f>B106</f>
        <v>0</v>
      </c>
      <c r="C123" s="45">
        <f>C106</f>
        <v>0</v>
      </c>
      <c r="D123" s="42"/>
      <c r="E123" s="41"/>
      <c r="F123" s="41"/>
      <c r="G123" s="36"/>
      <c r="H123" s="27"/>
      <c r="P123" s="11"/>
      <c r="Q123" s="43"/>
    </row>
    <row r="124" spans="1:17" ht="15.6" thickBot="1">
      <c r="A124" s="163" t="s">
        <v>339</v>
      </c>
      <c r="B124" s="59">
        <f>C112-B106</f>
        <v>0</v>
      </c>
      <c r="C124" s="60">
        <f>B124/$E$115</f>
        <v>0</v>
      </c>
      <c r="D124" s="42"/>
      <c r="E124" s="41"/>
      <c r="F124" s="41"/>
      <c r="G124" s="36"/>
      <c r="H124" s="27"/>
      <c r="P124" s="11"/>
      <c r="Q124" s="43"/>
    </row>
    <row r="125" spans="1:17" ht="15.6" thickBot="1">
      <c r="A125" s="36"/>
      <c r="B125" s="36"/>
      <c r="C125" s="41"/>
      <c r="D125" s="42"/>
      <c r="E125" s="41"/>
      <c r="F125" s="41"/>
      <c r="G125" s="36"/>
      <c r="H125" s="27"/>
      <c r="P125" s="11"/>
      <c r="Q125" s="43"/>
    </row>
    <row r="126" spans="1:17" ht="15" thickBot="1">
      <c r="A126" s="164" t="s">
        <v>340</v>
      </c>
      <c r="B126" s="61"/>
      <c r="C126" s="202">
        <f>IF(B5&lt;44562,IF(B126="oui",20%,10%),5%)</f>
        <v>0.05</v>
      </c>
      <c r="D126" s="182" t="s">
        <v>341</v>
      </c>
      <c r="E126" s="41"/>
      <c r="F126" s="41"/>
      <c r="G126" s="36"/>
      <c r="H126" s="27"/>
      <c r="M126" s="9">
        <f>IF(B126="",1,0)</f>
        <v>1</v>
      </c>
    </row>
    <row r="127" spans="1:17" ht="13.8">
      <c r="A127" s="42"/>
      <c r="B127" s="42"/>
      <c r="C127" s="42"/>
      <c r="D127" s="42"/>
      <c r="E127" s="41"/>
      <c r="F127" s="41"/>
      <c r="G127" s="36"/>
      <c r="H127" s="27"/>
    </row>
    <row r="128" spans="1:17" ht="14.4" thickBot="1">
      <c r="A128" s="42"/>
      <c r="B128" s="145" t="s">
        <v>206</v>
      </c>
      <c r="C128" s="375" t="s">
        <v>342</v>
      </c>
      <c r="D128" s="42"/>
      <c r="E128" s="41"/>
      <c r="F128" s="41"/>
      <c r="G128" s="36"/>
      <c r="H128" s="27"/>
    </row>
    <row r="129" spans="1:13" ht="14.4" thickBot="1">
      <c r="A129" s="164" t="s">
        <v>343</v>
      </c>
      <c r="B129" s="62">
        <f>C129</f>
        <v>0</v>
      </c>
      <c r="C129" s="367">
        <f>'3.Energy. Simu. final'!I168</f>
        <v>0</v>
      </c>
      <c r="D129" s="42"/>
      <c r="E129" s="41"/>
      <c r="F129" s="41"/>
      <c r="G129" s="36"/>
      <c r="H129" s="27"/>
      <c r="M129" s="9">
        <f>IF(B129="",1,0)</f>
        <v>0</v>
      </c>
    </row>
    <row r="130" spans="1:13" ht="15.75" customHeight="1" thickBot="1">
      <c r="A130" s="36"/>
      <c r="B130" s="36"/>
      <c r="C130" s="63"/>
      <c r="D130" s="42"/>
      <c r="E130" s="63"/>
      <c r="F130" s="63"/>
      <c r="G130" s="36"/>
    </row>
    <row r="131" spans="1:13" ht="19.5" customHeight="1" thickBot="1">
      <c r="A131" s="706" t="s">
        <v>344</v>
      </c>
      <c r="B131" s="707"/>
      <c r="C131" s="707"/>
      <c r="D131" s="707"/>
      <c r="E131" s="707"/>
      <c r="F131" s="707"/>
      <c r="G131" s="707"/>
      <c r="H131" s="707"/>
      <c r="I131" s="707"/>
      <c r="J131" s="707"/>
      <c r="K131" s="707"/>
      <c r="L131" s="708"/>
      <c r="M131" s="17"/>
    </row>
    <row r="132" spans="1:13" ht="15.75" customHeight="1" outlineLevel="1">
      <c r="A132" s="36"/>
      <c r="B132" s="64">
        <v>0.18</v>
      </c>
      <c r="C132" s="65">
        <v>0.20699999999999999</v>
      </c>
      <c r="D132" s="64">
        <v>0</v>
      </c>
      <c r="E132" s="65">
        <v>0.26200000000000001</v>
      </c>
      <c r="F132" s="186">
        <v>0</v>
      </c>
      <c r="G132" s="66">
        <v>0.26800000000000002</v>
      </c>
      <c r="H132" s="9" t="s">
        <v>345</v>
      </c>
    </row>
    <row r="133" spans="1:13" ht="15.75" customHeight="1" outlineLevel="1">
      <c r="A133" s="36"/>
      <c r="B133" s="64">
        <f t="shared" ref="B133:G133" si="9">B132-$B$132</f>
        <v>0</v>
      </c>
      <c r="C133" s="64">
        <f t="shared" si="9"/>
        <v>2.6999999999999996E-2</v>
      </c>
      <c r="D133" s="64">
        <f t="shared" si="9"/>
        <v>-0.18</v>
      </c>
      <c r="E133" s="64">
        <f t="shared" si="9"/>
        <v>8.2000000000000017E-2</v>
      </c>
      <c r="F133" s="187">
        <f t="shared" si="9"/>
        <v>-0.18</v>
      </c>
      <c r="G133" s="64">
        <f t="shared" si="9"/>
        <v>8.8000000000000023E-2</v>
      </c>
    </row>
    <row r="134" spans="1:13" ht="15.75" customHeight="1" outlineLevel="1">
      <c r="A134" s="36"/>
      <c r="B134" s="64">
        <f t="shared" ref="B134:G134" si="10">B133-$C$133</f>
        <v>-2.6999999999999996E-2</v>
      </c>
      <c r="C134" s="64">
        <f t="shared" si="10"/>
        <v>0</v>
      </c>
      <c r="D134" s="64">
        <f t="shared" si="10"/>
        <v>-0.20699999999999999</v>
      </c>
      <c r="E134" s="64">
        <f t="shared" si="10"/>
        <v>5.5000000000000021E-2</v>
      </c>
      <c r="F134" s="187">
        <f t="shared" si="10"/>
        <v>-0.20699999999999999</v>
      </c>
      <c r="G134" s="64">
        <f t="shared" si="10"/>
        <v>6.1000000000000026E-2</v>
      </c>
    </row>
    <row r="135" spans="1:13" ht="27.6" outlineLevel="1">
      <c r="A135" s="27"/>
      <c r="B135" s="67" t="s">
        <v>346</v>
      </c>
      <c r="C135" s="67" t="s">
        <v>347</v>
      </c>
      <c r="D135" s="67" t="s">
        <v>348</v>
      </c>
      <c r="E135" s="67" t="s">
        <v>349</v>
      </c>
      <c r="F135" s="185" t="s">
        <v>209</v>
      </c>
      <c r="G135" s="67" t="s">
        <v>350</v>
      </c>
      <c r="H135" s="27"/>
      <c r="I135" s="27"/>
      <c r="J135" s="27"/>
      <c r="K135" s="27"/>
      <c r="L135" s="9">
        <v>1</v>
      </c>
    </row>
    <row r="136" spans="1:13" ht="13.8" outlineLevel="1">
      <c r="A136" s="36" t="s">
        <v>351</v>
      </c>
      <c r="B136" s="68">
        <v>0.03</v>
      </c>
      <c r="C136" s="69">
        <v>0</v>
      </c>
      <c r="D136" s="70">
        <v>0.21</v>
      </c>
      <c r="E136" s="69">
        <v>-0.17</v>
      </c>
      <c r="F136" s="188">
        <v>0</v>
      </c>
      <c r="G136" s="69">
        <v>0</v>
      </c>
      <c r="H136" s="9" t="s">
        <v>352</v>
      </c>
      <c r="I136" s="27"/>
      <c r="J136" s="27"/>
      <c r="K136" s="27"/>
      <c r="L136" s="9">
        <v>2</v>
      </c>
    </row>
    <row r="137" spans="1:13" ht="13.8" outlineLevel="1">
      <c r="A137" s="9" t="s">
        <v>353</v>
      </c>
      <c r="B137" s="71">
        <f>IF($B$5&lt;43661,0%,-3%)</f>
        <v>-0.03</v>
      </c>
      <c r="C137" s="71">
        <f>IF($B$5&lt;43661,0%,-3%)</f>
        <v>-0.03</v>
      </c>
      <c r="D137" s="71">
        <f>IF($B$5&lt;43661,0%,-3%)</f>
        <v>-0.03</v>
      </c>
      <c r="E137" s="71">
        <f>IF($B$5&lt;43661,0%,-3%)</f>
        <v>-0.03</v>
      </c>
      <c r="F137" s="189">
        <v>0</v>
      </c>
      <c r="G137" s="71">
        <f>IF($B$5&lt;43661,0%,-3%)</f>
        <v>-0.03</v>
      </c>
      <c r="H137" s="27"/>
      <c r="I137" s="27"/>
      <c r="J137" s="27"/>
      <c r="K137" s="27"/>
      <c r="L137" s="9">
        <v>3</v>
      </c>
    </row>
    <row r="138" spans="1:13" ht="15.75" customHeight="1" outlineLevel="1">
      <c r="A138" s="36" t="s">
        <v>351</v>
      </c>
      <c r="B138" s="71">
        <f>B136+B137</f>
        <v>0</v>
      </c>
      <c r="C138" s="71">
        <f>C136+C137</f>
        <v>-0.03</v>
      </c>
      <c r="D138" s="71">
        <f>D136+D137</f>
        <v>0.18</v>
      </c>
      <c r="E138" s="71">
        <f>E136+E137</f>
        <v>-0.2</v>
      </c>
      <c r="F138" s="189">
        <v>0</v>
      </c>
      <c r="G138" s="71">
        <f>G136+G137</f>
        <v>-0.03</v>
      </c>
      <c r="H138" s="27"/>
      <c r="I138" s="27"/>
      <c r="J138" s="27"/>
      <c r="K138" s="27"/>
      <c r="L138" s="9">
        <v>4</v>
      </c>
    </row>
    <row r="139" spans="1:13" ht="15.75" customHeight="1" outlineLevel="1">
      <c r="A139" s="72" t="s">
        <v>333</v>
      </c>
      <c r="B139" s="73" t="e">
        <f>B121</f>
        <v>#DIV/0!</v>
      </c>
      <c r="C139" s="73" t="e">
        <f>$B$139+C138</f>
        <v>#DIV/0!</v>
      </c>
      <c r="D139" s="73" t="e">
        <f>$B$139+D138</f>
        <v>#DIV/0!</v>
      </c>
      <c r="E139" s="73" t="e">
        <f>$B$139+E138</f>
        <v>#DIV/0!</v>
      </c>
      <c r="F139" s="190" t="e">
        <f>$B$139+F138</f>
        <v>#DIV/0!</v>
      </c>
      <c r="G139" s="73" t="e">
        <f>$B$139+G138</f>
        <v>#DIV/0!</v>
      </c>
      <c r="H139" s="74">
        <f>C126</f>
        <v>0.05</v>
      </c>
      <c r="I139" s="27" t="s">
        <v>354</v>
      </c>
      <c r="J139" s="27"/>
      <c r="K139" s="27"/>
      <c r="L139" s="9">
        <v>5</v>
      </c>
    </row>
    <row r="140" spans="1:13" ht="15.75" customHeight="1" outlineLevel="1">
      <c r="A140" s="36" t="s">
        <v>355</v>
      </c>
      <c r="B140" s="75">
        <f>C96</f>
        <v>0</v>
      </c>
      <c r="C140" s="75">
        <f>C142+C141</f>
        <v>0</v>
      </c>
      <c r="D140" s="75">
        <f>D142+D141</f>
        <v>0</v>
      </c>
      <c r="E140" s="75">
        <f>E142+E141</f>
        <v>0</v>
      </c>
      <c r="F140" s="191">
        <f>F142+F141</f>
        <v>0</v>
      </c>
      <c r="G140" s="75">
        <f>G142+G141</f>
        <v>0</v>
      </c>
      <c r="H140" s="27"/>
      <c r="I140" s="27"/>
      <c r="J140" s="27"/>
      <c r="K140" s="27"/>
      <c r="L140" s="9">
        <v>6</v>
      </c>
    </row>
    <row r="141" spans="1:13" ht="15.75" customHeight="1" outlineLevel="1">
      <c r="A141" s="36" t="s">
        <v>356</v>
      </c>
      <c r="B141" s="75">
        <f>E96</f>
        <v>0</v>
      </c>
      <c r="C141" s="75">
        <f>B141</f>
        <v>0</v>
      </c>
      <c r="D141" s="75">
        <f>C141</f>
        <v>0</v>
      </c>
      <c r="E141" s="75">
        <f>D141</f>
        <v>0</v>
      </c>
      <c r="F141" s="191">
        <f>E141</f>
        <v>0</v>
      </c>
      <c r="G141" s="75">
        <f>E141</f>
        <v>0</v>
      </c>
      <c r="H141" s="76" t="e">
        <f>C142/C140</f>
        <v>#DIV/0!</v>
      </c>
      <c r="I141" s="76" t="e">
        <f>D142/D140</f>
        <v>#DIV/0!</v>
      </c>
      <c r="J141" s="76" t="e">
        <f>E142/E140</f>
        <v>#DIV/0!</v>
      </c>
      <c r="K141" s="76" t="e">
        <f>G142/G140</f>
        <v>#DIV/0!</v>
      </c>
      <c r="L141" s="9">
        <v>7</v>
      </c>
    </row>
    <row r="142" spans="1:13" ht="15.75" customHeight="1" outlineLevel="1">
      <c r="A142" s="36" t="s">
        <v>357</v>
      </c>
      <c r="B142" s="77">
        <f>C122</f>
        <v>0</v>
      </c>
      <c r="C142" s="75">
        <f>$B$142*(1+C138)</f>
        <v>0</v>
      </c>
      <c r="D142" s="75">
        <f>$B$142*(1+D138)</f>
        <v>0</v>
      </c>
      <c r="E142" s="75">
        <f>$B$142*(1+E138)</f>
        <v>0</v>
      </c>
      <c r="F142" s="250">
        <f>$B$142*(1+F138)</f>
        <v>0</v>
      </c>
      <c r="G142" s="75">
        <f>$B$142*(1+G138)</f>
        <v>0</v>
      </c>
      <c r="H142" s="27"/>
      <c r="I142" s="74" t="e">
        <f>(I141-$H$141)/$H$141</f>
        <v>#DIV/0!</v>
      </c>
      <c r="J142" s="74" t="e">
        <f>(J141-$H$141)/$H$141</f>
        <v>#DIV/0!</v>
      </c>
      <c r="K142" s="74" t="e">
        <f>(K141-$H$141)/$H$141</f>
        <v>#DIV/0!</v>
      </c>
      <c r="L142" s="9">
        <v>8</v>
      </c>
    </row>
    <row r="143" spans="1:13" ht="15.75" customHeight="1" outlineLevel="1">
      <c r="A143" s="72" t="s">
        <v>358</v>
      </c>
      <c r="B143" s="64" t="e">
        <f t="shared" ref="B143:G143" si="11">1-B142/B140</f>
        <v>#DIV/0!</v>
      </c>
      <c r="C143" s="64" t="e">
        <f t="shared" si="11"/>
        <v>#DIV/0!</v>
      </c>
      <c r="D143" s="64" t="e">
        <f t="shared" si="11"/>
        <v>#DIV/0!</v>
      </c>
      <c r="E143" s="64" t="e">
        <f t="shared" si="11"/>
        <v>#DIV/0!</v>
      </c>
      <c r="F143" s="187" t="e">
        <f t="shared" si="11"/>
        <v>#DIV/0!</v>
      </c>
      <c r="G143" s="64" t="e">
        <f t="shared" si="11"/>
        <v>#DIV/0!</v>
      </c>
      <c r="H143" s="74">
        <v>0.3</v>
      </c>
      <c r="I143" s="27" t="s">
        <v>359</v>
      </c>
      <c r="J143" s="27"/>
      <c r="K143" s="27"/>
      <c r="L143" s="9">
        <v>9</v>
      </c>
    </row>
    <row r="144" spans="1:13" ht="15.75" customHeight="1" outlineLevel="1">
      <c r="A144" s="36" t="s">
        <v>360</v>
      </c>
      <c r="B144" s="77">
        <f>$C$123</f>
        <v>0</v>
      </c>
      <c r="C144" s="75">
        <f>(1+C138)*$B$144</f>
        <v>0</v>
      </c>
      <c r="D144" s="75">
        <f>(1+D138)*$B$144</f>
        <v>0</v>
      </c>
      <c r="E144" s="75">
        <f>(1+E138)*$B$144</f>
        <v>0</v>
      </c>
      <c r="F144" s="191">
        <f>(1+F138)*$B$144</f>
        <v>0</v>
      </c>
      <c r="G144" s="75">
        <f>(1+G138)*$B$144</f>
        <v>0</v>
      </c>
      <c r="H144" s="27"/>
      <c r="I144" s="27" t="s">
        <v>361</v>
      </c>
      <c r="J144" s="27"/>
      <c r="K144" s="27"/>
      <c r="L144" s="9">
        <v>10</v>
      </c>
    </row>
    <row r="145" spans="1:12" ht="15.75" customHeight="1" outlineLevel="1">
      <c r="A145" s="36" t="s">
        <v>362</v>
      </c>
      <c r="B145" s="77">
        <f t="shared" ref="B145:G145" si="12">$J$67</f>
        <v>0</v>
      </c>
      <c r="C145" s="75">
        <f t="shared" si="12"/>
        <v>0</v>
      </c>
      <c r="D145" s="75">
        <f t="shared" si="12"/>
        <v>0</v>
      </c>
      <c r="E145" s="75">
        <f t="shared" si="12"/>
        <v>0</v>
      </c>
      <c r="F145" s="191">
        <f t="shared" si="12"/>
        <v>0</v>
      </c>
      <c r="G145" s="75">
        <f t="shared" si="12"/>
        <v>0</v>
      </c>
      <c r="H145" s="27"/>
      <c r="I145" s="27" t="s">
        <v>363</v>
      </c>
      <c r="J145" s="27"/>
      <c r="K145" s="27"/>
      <c r="L145" s="9">
        <v>11</v>
      </c>
    </row>
    <row r="146" spans="1:12" ht="15.75" customHeight="1" outlineLevel="1">
      <c r="A146" s="78" t="s">
        <v>364</v>
      </c>
      <c r="B146" s="79">
        <f t="shared" ref="B146:G146" si="13">ROUND(B142-B144-B145,0)</f>
        <v>0</v>
      </c>
      <c r="C146" s="80">
        <f t="shared" si="13"/>
        <v>0</v>
      </c>
      <c r="D146" s="80">
        <f t="shared" si="13"/>
        <v>0</v>
      </c>
      <c r="E146" s="80">
        <f t="shared" si="13"/>
        <v>0</v>
      </c>
      <c r="F146" s="249">
        <f t="shared" si="13"/>
        <v>0</v>
      </c>
      <c r="G146" s="80">
        <f t="shared" si="13"/>
        <v>0</v>
      </c>
      <c r="H146" s="27"/>
      <c r="I146" s="27"/>
      <c r="J146" s="27"/>
      <c r="K146" s="27"/>
      <c r="L146" s="9">
        <v>12</v>
      </c>
    </row>
    <row r="147" spans="1:12" ht="13.8" outlineLevel="1">
      <c r="A147" s="27"/>
      <c r="B147" s="27"/>
      <c r="C147" s="27"/>
      <c r="D147" s="27"/>
      <c r="E147" s="27"/>
      <c r="F147" s="192"/>
      <c r="G147" s="27"/>
      <c r="H147" s="27"/>
      <c r="I147" s="27"/>
      <c r="J147" s="27"/>
      <c r="K147" s="27"/>
      <c r="L147" s="9">
        <v>13</v>
      </c>
    </row>
    <row r="148" spans="1:12" ht="15.75" customHeight="1" outlineLevel="1">
      <c r="A148" s="36" t="str">
        <f>"Subvention @"&amp;B7&amp;"$/m³"</f>
        <v>Subvention @5$/m³</v>
      </c>
      <c r="B148" s="81">
        <f t="shared" ref="B148:G148" si="14">$B$7*B146</f>
        <v>0</v>
      </c>
      <c r="C148" s="81">
        <f t="shared" si="14"/>
        <v>0</v>
      </c>
      <c r="D148" s="81">
        <f t="shared" si="14"/>
        <v>0</v>
      </c>
      <c r="E148" s="81">
        <f t="shared" si="14"/>
        <v>0</v>
      </c>
      <c r="F148" s="193">
        <f t="shared" si="14"/>
        <v>0</v>
      </c>
      <c r="G148" s="81">
        <f t="shared" si="14"/>
        <v>0</v>
      </c>
      <c r="H148" s="85">
        <f>B7</f>
        <v>5</v>
      </c>
      <c r="I148" s="27" t="s">
        <v>365</v>
      </c>
      <c r="J148" s="27"/>
      <c r="K148" s="27"/>
      <c r="L148" s="9">
        <v>14</v>
      </c>
    </row>
    <row r="149" spans="1:12" ht="15.75" customHeight="1" outlineLevel="1">
      <c r="A149" s="36" t="s">
        <v>366</v>
      </c>
      <c r="B149" s="81">
        <f t="shared" ref="B149:G149" si="15">$B$6</f>
        <v>325000</v>
      </c>
      <c r="C149" s="81">
        <f t="shared" si="15"/>
        <v>325000</v>
      </c>
      <c r="D149" s="81">
        <f t="shared" si="15"/>
        <v>325000</v>
      </c>
      <c r="E149" s="81">
        <f t="shared" si="15"/>
        <v>325000</v>
      </c>
      <c r="F149" s="193">
        <f t="shared" si="15"/>
        <v>325000</v>
      </c>
      <c r="G149" s="81">
        <f t="shared" si="15"/>
        <v>325000</v>
      </c>
      <c r="H149" s="83">
        <f>B6</f>
        <v>325000</v>
      </c>
      <c r="I149" s="27" t="s">
        <v>367</v>
      </c>
      <c r="J149" s="27"/>
      <c r="K149" s="27"/>
      <c r="L149" s="9">
        <v>15</v>
      </c>
    </row>
    <row r="150" spans="1:12" ht="15.75" customHeight="1" outlineLevel="1">
      <c r="A150" s="36" t="s">
        <v>368</v>
      </c>
      <c r="B150" s="81">
        <f t="shared" ref="B150:G150" si="16">$B$49</f>
        <v>0</v>
      </c>
      <c r="C150" s="81">
        <f t="shared" si="16"/>
        <v>0</v>
      </c>
      <c r="D150" s="81">
        <f t="shared" si="16"/>
        <v>0</v>
      </c>
      <c r="E150" s="81">
        <f t="shared" si="16"/>
        <v>0</v>
      </c>
      <c r="F150" s="193">
        <f t="shared" si="16"/>
        <v>0</v>
      </c>
      <c r="G150" s="81">
        <f t="shared" si="16"/>
        <v>0</v>
      </c>
      <c r="H150" s="74">
        <f>B8</f>
        <v>0.75</v>
      </c>
      <c r="I150" s="27" t="s">
        <v>369</v>
      </c>
      <c r="J150" s="27"/>
      <c r="K150" s="27"/>
      <c r="L150" s="9">
        <v>16</v>
      </c>
    </row>
    <row r="151" spans="1:12" ht="15.75" customHeight="1" outlineLevel="1">
      <c r="A151" s="78" t="s">
        <v>370</v>
      </c>
      <c r="B151" s="84">
        <f t="shared" ref="B151:G151" si="17">MIN(B148:B150)</f>
        <v>0</v>
      </c>
      <c r="C151" s="84">
        <f t="shared" si="17"/>
        <v>0</v>
      </c>
      <c r="D151" s="84">
        <f t="shared" si="17"/>
        <v>0</v>
      </c>
      <c r="E151" s="84">
        <f t="shared" si="17"/>
        <v>0</v>
      </c>
      <c r="F151" s="194">
        <f t="shared" si="17"/>
        <v>0</v>
      </c>
      <c r="G151" s="84">
        <f t="shared" si="17"/>
        <v>0</v>
      </c>
      <c r="H151" s="82"/>
      <c r="I151" s="27" t="s">
        <v>371</v>
      </c>
      <c r="J151" s="27"/>
      <c r="K151" s="27"/>
      <c r="L151" s="9">
        <v>17</v>
      </c>
    </row>
    <row r="152" spans="1:12" ht="13.8" outlineLevel="1">
      <c r="A152" s="27"/>
      <c r="B152" s="27"/>
      <c r="C152" s="27"/>
      <c r="D152" s="27"/>
      <c r="E152" s="27"/>
      <c r="F152" s="192"/>
      <c r="G152" s="27"/>
      <c r="H152" s="27"/>
      <c r="I152" s="27"/>
      <c r="J152" s="27"/>
      <c r="K152" s="27"/>
      <c r="L152" s="9">
        <v>18</v>
      </c>
    </row>
    <row r="153" spans="1:12" ht="15.75" customHeight="1" outlineLevel="1">
      <c r="A153" s="36" t="s">
        <v>372</v>
      </c>
      <c r="B153" s="85">
        <f t="shared" ref="B153:G153" si="18">$C$40</f>
        <v>0</v>
      </c>
      <c r="C153" s="85">
        <f t="shared" si="18"/>
        <v>0</v>
      </c>
      <c r="D153" s="85">
        <f t="shared" si="18"/>
        <v>0</v>
      </c>
      <c r="E153" s="85">
        <f t="shared" si="18"/>
        <v>0</v>
      </c>
      <c r="F153" s="195">
        <f t="shared" si="18"/>
        <v>0</v>
      </c>
      <c r="G153" s="85">
        <f t="shared" si="18"/>
        <v>0</v>
      </c>
      <c r="H153" s="27"/>
      <c r="I153" s="27"/>
      <c r="J153" s="27"/>
      <c r="K153" s="27"/>
      <c r="L153" s="9">
        <v>19</v>
      </c>
    </row>
    <row r="154" spans="1:12" ht="15.75" customHeight="1" outlineLevel="1">
      <c r="A154" s="36" t="s">
        <v>368</v>
      </c>
      <c r="B154" s="86">
        <f t="shared" ref="B154:G154" si="19">B150-B153</f>
        <v>0</v>
      </c>
      <c r="C154" s="86">
        <f t="shared" si="19"/>
        <v>0</v>
      </c>
      <c r="D154" s="86">
        <f t="shared" si="19"/>
        <v>0</v>
      </c>
      <c r="E154" s="86">
        <f t="shared" si="19"/>
        <v>0</v>
      </c>
      <c r="F154" s="196">
        <f t="shared" si="19"/>
        <v>0</v>
      </c>
      <c r="G154" s="86">
        <f t="shared" si="19"/>
        <v>0</v>
      </c>
      <c r="H154" s="27"/>
      <c r="I154" s="27"/>
      <c r="J154" s="27"/>
      <c r="K154" s="27"/>
      <c r="L154" s="9">
        <v>20</v>
      </c>
    </row>
    <row r="155" spans="1:12" ht="15.75" customHeight="1" outlineLevel="1">
      <c r="A155" s="78" t="s">
        <v>373</v>
      </c>
      <c r="B155" s="87">
        <f t="shared" ref="B155:G155" si="20">MIN(B154,B151)</f>
        <v>0</v>
      </c>
      <c r="C155" s="87">
        <f t="shared" si="20"/>
        <v>0</v>
      </c>
      <c r="D155" s="87">
        <f t="shared" si="20"/>
        <v>0</v>
      </c>
      <c r="E155" s="87">
        <f t="shared" si="20"/>
        <v>0</v>
      </c>
      <c r="F155" s="197">
        <f t="shared" si="20"/>
        <v>0</v>
      </c>
      <c r="G155" s="87">
        <f t="shared" si="20"/>
        <v>0</v>
      </c>
      <c r="H155" s="27"/>
      <c r="I155" s="27"/>
      <c r="J155" s="27"/>
      <c r="K155" s="27"/>
      <c r="L155" s="9">
        <v>21</v>
      </c>
    </row>
    <row r="156" spans="1:12" ht="15.75" customHeight="1" outlineLevel="1">
      <c r="A156" s="36"/>
      <c r="B156" s="81"/>
      <c r="C156" s="81"/>
      <c r="D156" s="81"/>
      <c r="E156" s="81"/>
      <c r="F156" s="193"/>
      <c r="G156" s="81"/>
      <c r="H156" s="82"/>
      <c r="I156" s="27"/>
      <c r="J156" s="27"/>
      <c r="K156" s="27"/>
      <c r="L156" s="9">
        <v>22</v>
      </c>
    </row>
    <row r="157" spans="1:12" ht="13.8" outlineLevel="1">
      <c r="A157" s="27" t="s">
        <v>374</v>
      </c>
      <c r="B157" s="85">
        <f t="shared" ref="B157:G157" si="21">$B$129</f>
        <v>0</v>
      </c>
      <c r="C157" s="85">
        <f t="shared" si="21"/>
        <v>0</v>
      </c>
      <c r="D157" s="85">
        <f t="shared" si="21"/>
        <v>0</v>
      </c>
      <c r="E157" s="85">
        <f t="shared" si="21"/>
        <v>0</v>
      </c>
      <c r="F157" s="195">
        <f t="shared" si="21"/>
        <v>0</v>
      </c>
      <c r="G157" s="85">
        <f t="shared" si="21"/>
        <v>0</v>
      </c>
      <c r="H157" s="27"/>
      <c r="I157" s="27"/>
      <c r="J157" s="27"/>
      <c r="K157" s="27"/>
      <c r="L157" s="9">
        <v>23</v>
      </c>
    </row>
    <row r="158" spans="1:12" ht="13.8" outlineLevel="1">
      <c r="A158" s="27" t="s">
        <v>375</v>
      </c>
      <c r="B158" s="85">
        <f t="shared" ref="B158:G158" si="22">B157*$B$12</f>
        <v>0</v>
      </c>
      <c r="C158" s="85">
        <f t="shared" si="22"/>
        <v>0</v>
      </c>
      <c r="D158" s="85">
        <f t="shared" si="22"/>
        <v>0</v>
      </c>
      <c r="E158" s="85">
        <f t="shared" si="22"/>
        <v>0</v>
      </c>
      <c r="F158" s="195">
        <f t="shared" si="22"/>
        <v>0</v>
      </c>
      <c r="G158" s="85">
        <f t="shared" si="22"/>
        <v>0</v>
      </c>
      <c r="H158" s="74">
        <f>B12</f>
        <v>0.75</v>
      </c>
      <c r="I158" s="27"/>
      <c r="J158" s="27"/>
      <c r="K158" s="27"/>
      <c r="L158" s="9">
        <v>24</v>
      </c>
    </row>
    <row r="159" spans="1:12" ht="13.8" outlineLevel="1">
      <c r="A159" s="27" t="s">
        <v>376</v>
      </c>
      <c r="B159" s="85">
        <f t="shared" ref="B159:G159" si="23">$B$11</f>
        <v>15000</v>
      </c>
      <c r="C159" s="85">
        <f t="shared" si="23"/>
        <v>15000</v>
      </c>
      <c r="D159" s="85">
        <f t="shared" si="23"/>
        <v>15000</v>
      </c>
      <c r="E159" s="85">
        <f t="shared" si="23"/>
        <v>15000</v>
      </c>
      <c r="F159" s="195">
        <f t="shared" si="23"/>
        <v>15000</v>
      </c>
      <c r="G159" s="85">
        <f t="shared" si="23"/>
        <v>15000</v>
      </c>
      <c r="H159" s="83">
        <f>B11</f>
        <v>15000</v>
      </c>
      <c r="I159" s="27" t="str">
        <f>"Coût de la simulation, max. "&amp;B11&amp;"$"</f>
        <v>Coût de la simulation, max. 15000$</v>
      </c>
      <c r="J159" s="27"/>
      <c r="K159" s="27"/>
      <c r="L159" s="9">
        <v>25</v>
      </c>
    </row>
    <row r="160" spans="1:12" ht="15.75" customHeight="1" outlineLevel="1">
      <c r="A160" s="78" t="s">
        <v>377</v>
      </c>
      <c r="B160" s="87">
        <f t="shared" ref="B160:G160" si="24">MIN(B158:B159)</f>
        <v>0</v>
      </c>
      <c r="C160" s="87">
        <f t="shared" si="24"/>
        <v>0</v>
      </c>
      <c r="D160" s="87">
        <f t="shared" si="24"/>
        <v>0</v>
      </c>
      <c r="E160" s="87">
        <f t="shared" si="24"/>
        <v>0</v>
      </c>
      <c r="F160" s="197">
        <f t="shared" si="24"/>
        <v>0</v>
      </c>
      <c r="G160" s="87">
        <f t="shared" si="24"/>
        <v>0</v>
      </c>
      <c r="H160" s="27"/>
      <c r="I160" s="27"/>
      <c r="J160" s="27"/>
      <c r="K160" s="27"/>
      <c r="L160" s="9">
        <v>26</v>
      </c>
    </row>
    <row r="161" spans="1:13" ht="15.75" customHeight="1" outlineLevel="1">
      <c r="A161" s="36"/>
      <c r="B161" s="36"/>
      <c r="C161" s="41"/>
      <c r="D161" s="42"/>
      <c r="E161" s="41"/>
      <c r="F161" s="198"/>
      <c r="G161" s="41"/>
      <c r="H161" s="27"/>
      <c r="I161" s="27"/>
      <c r="J161" s="27"/>
      <c r="K161" s="27"/>
      <c r="L161" s="9">
        <v>27</v>
      </c>
    </row>
    <row r="162" spans="1:13" ht="15.75" customHeight="1" outlineLevel="1">
      <c r="A162" s="88" t="s">
        <v>378</v>
      </c>
      <c r="B162" s="87">
        <f t="shared" ref="B162:G162" si="25">B160+B155</f>
        <v>0</v>
      </c>
      <c r="C162" s="87">
        <f t="shared" si="25"/>
        <v>0</v>
      </c>
      <c r="D162" s="87">
        <f t="shared" si="25"/>
        <v>0</v>
      </c>
      <c r="E162" s="87">
        <f t="shared" si="25"/>
        <v>0</v>
      </c>
      <c r="F162" s="197">
        <f t="shared" si="25"/>
        <v>0</v>
      </c>
      <c r="G162" s="87">
        <f t="shared" si="25"/>
        <v>0</v>
      </c>
      <c r="H162" s="27"/>
      <c r="I162" s="27"/>
      <c r="J162" s="27"/>
      <c r="K162" s="27"/>
      <c r="L162" s="9">
        <v>28</v>
      </c>
    </row>
    <row r="163" spans="1:13" ht="15.75" customHeight="1" outlineLevel="1" thickBot="1">
      <c r="A163" s="36"/>
      <c r="B163" s="36"/>
      <c r="C163" s="63"/>
      <c r="D163" s="42"/>
      <c r="E163" s="63"/>
      <c r="F163" s="63"/>
      <c r="G163" s="36"/>
    </row>
    <row r="164" spans="1:13" ht="19.5" customHeight="1" thickBot="1">
      <c r="A164" s="706" t="s">
        <v>379</v>
      </c>
      <c r="B164" s="707"/>
      <c r="C164" s="707"/>
      <c r="D164" s="707"/>
      <c r="E164" s="707"/>
      <c r="F164" s="707"/>
      <c r="G164" s="707"/>
      <c r="H164" s="707"/>
      <c r="I164" s="707"/>
      <c r="J164" s="707"/>
      <c r="K164" s="707"/>
      <c r="L164" s="708"/>
      <c r="M164" s="17"/>
    </row>
    <row r="165" spans="1:13" ht="19.5" customHeight="1" thickBot="1">
      <c r="A165" s="89"/>
      <c r="B165" s="90" t="str">
        <f>HLOOKUP($B$4,$B$135:$G$162,L135,FALSE)</f>
        <v>CNÉB 2015-Qc</v>
      </c>
      <c r="C165" s="89"/>
      <c r="D165" s="89"/>
      <c r="E165" s="91"/>
      <c r="F165" s="91"/>
      <c r="G165" s="91"/>
      <c r="H165" s="91"/>
      <c r="I165" s="91"/>
      <c r="J165" s="91"/>
      <c r="K165" s="91"/>
    </row>
    <row r="166" spans="1:13" ht="16.2" thickBot="1">
      <c r="A166" s="165" t="s">
        <v>380</v>
      </c>
      <c r="B166" s="166">
        <f>HLOOKUP($B$4,$B$135:$G$162,L140,FALSE)</f>
        <v>0</v>
      </c>
      <c r="D166" s="175" t="s">
        <v>381</v>
      </c>
      <c r="E166" s="176"/>
      <c r="F166" s="176"/>
      <c r="G166" s="176"/>
      <c r="H166" s="176"/>
      <c r="I166" s="176"/>
      <c r="J166" s="176"/>
      <c r="K166" s="176"/>
      <c r="L166" s="177"/>
      <c r="M166" s="92"/>
    </row>
    <row r="167" spans="1:13" ht="15.6">
      <c r="A167" s="167" t="s">
        <v>382</v>
      </c>
      <c r="B167" s="168">
        <f>HLOOKUP($B$4,$B$135:$G$162,L141,FALSE)</f>
        <v>0</v>
      </c>
      <c r="D167" s="93"/>
      <c r="E167" s="94"/>
      <c r="F167" s="94"/>
      <c r="G167" s="94"/>
      <c r="H167" s="94"/>
      <c r="I167" s="94"/>
      <c r="J167" s="94"/>
      <c r="K167" s="94"/>
      <c r="L167" s="95"/>
      <c r="M167" s="96"/>
    </row>
    <row r="168" spans="1:13" ht="15.6">
      <c r="A168" s="169" t="s">
        <v>383</v>
      </c>
      <c r="B168" s="170">
        <f>HLOOKUP($B$4,$B$135:$G$162,L142,FALSE)</f>
        <v>0</v>
      </c>
      <c r="D168" s="93"/>
      <c r="E168" s="94"/>
      <c r="F168" s="94"/>
      <c r="G168" s="94"/>
      <c r="H168" s="94"/>
      <c r="I168" s="94"/>
      <c r="J168" s="94"/>
      <c r="K168" s="94"/>
      <c r="L168" s="95"/>
      <c r="M168" s="96"/>
    </row>
    <row r="169" spans="1:13" ht="15" customHeight="1">
      <c r="A169" s="171" t="s">
        <v>384</v>
      </c>
      <c r="B169" s="172">
        <f>HLOOKUP($B$4,$B$135:$G$162,L145,FALSE)</f>
        <v>0</v>
      </c>
      <c r="D169" s="93"/>
      <c r="E169" s="94"/>
      <c r="F169" s="94"/>
      <c r="G169" s="94"/>
      <c r="H169" s="94"/>
      <c r="I169" s="94"/>
      <c r="J169" s="94"/>
      <c r="K169" s="94"/>
      <c r="L169" s="95"/>
      <c r="M169" s="96"/>
    </row>
    <row r="170" spans="1:13" ht="15" customHeight="1" thickBot="1">
      <c r="A170" s="167" t="s">
        <v>385</v>
      </c>
      <c r="B170" s="168">
        <f>HLOOKUP($B$4,$B$135:$G$162,L144,FALSE)</f>
        <v>0</v>
      </c>
      <c r="D170" s="97"/>
      <c r="E170" s="94"/>
      <c r="F170" s="94"/>
      <c r="G170" s="94"/>
      <c r="H170" s="94"/>
      <c r="I170" s="94"/>
      <c r="J170" s="94"/>
      <c r="K170" s="94"/>
      <c r="L170" s="95"/>
      <c r="M170" s="96"/>
    </row>
    <row r="171" spans="1:13" ht="15" customHeight="1">
      <c r="A171" s="178" t="s">
        <v>386</v>
      </c>
      <c r="B171" s="98">
        <f>HLOOKUP($B$4,$B$135:$G$162,L146,FALSE)</f>
        <v>0</v>
      </c>
      <c r="C171" s="99"/>
      <c r="D171" s="93"/>
      <c r="E171" s="94"/>
      <c r="F171" s="94"/>
      <c r="G171" s="94"/>
      <c r="H171" s="94"/>
      <c r="I171" s="94"/>
      <c r="J171" s="94"/>
      <c r="K171" s="94"/>
      <c r="L171" s="95"/>
      <c r="M171" s="96"/>
    </row>
    <row r="172" spans="1:13" ht="15" customHeight="1">
      <c r="A172" s="179" t="str">
        <f>A148</f>
        <v>Subvention @5$/m³</v>
      </c>
      <c r="B172" s="100">
        <f>HLOOKUP($B$4,$B$135:$G$162,L155,FALSE)</f>
        <v>0</v>
      </c>
      <c r="D172" s="93" t="str">
        <f>IF(B172=HLOOKUP($B$4,$B$135:$G$162,L150,FALSE),R196,IF(B172=HLOOKUP($B$4,$B$135:$G$162,L149,FALSE),R195,IF(B172=HLOOKUP($B$4,$B$135:$G$162,L154,FALSE),R197,IF(B172=HLOOKUP($B$4,$B$135:$G$162,L148,FALSE),R198,R201))))</f>
        <v>Subvention limitée par 75% du surcoût</v>
      </c>
      <c r="E172" s="94"/>
      <c r="F172" s="94"/>
      <c r="G172" s="94"/>
      <c r="H172" s="94"/>
      <c r="I172" s="94"/>
      <c r="J172" s="94"/>
      <c r="K172" s="94"/>
      <c r="L172" s="95"/>
      <c r="M172" s="96"/>
    </row>
    <row r="173" spans="1:13" ht="16.2" thickBot="1">
      <c r="A173" s="180" t="s">
        <v>387</v>
      </c>
      <c r="B173" s="101">
        <f>HLOOKUP($B$4,$B$135:$G$162,L160,FALSE)</f>
        <v>0</v>
      </c>
      <c r="D173" s="93" t="str">
        <f>IF(B173=HLOOKUP($B$4,$B$135:$G$162,L158,FALSE),R200,IF(B173=HLOOKUP($B$4,$B$135:$G$162,L159,FALSE),R199,R201))</f>
        <v>Subvention limitée par le montant de la simulation</v>
      </c>
      <c r="E173" s="94"/>
      <c r="F173" s="94"/>
      <c r="G173" s="94"/>
      <c r="H173" s="94"/>
      <c r="I173" s="94"/>
      <c r="J173" s="94"/>
      <c r="K173" s="94"/>
      <c r="L173" s="95"/>
      <c r="M173" s="96"/>
    </row>
    <row r="174" spans="1:13" ht="15" customHeight="1" thickBot="1">
      <c r="A174" s="102" t="str">
        <f>"SUBV TOTALE: "&amp;B7&amp;"$+simul$:"</f>
        <v>SUBV TOTALE: 5$+simul$:</v>
      </c>
      <c r="B174" s="103">
        <f>HLOOKUP($B$4,$B$135:$G$162,L162,FALSE)</f>
        <v>0</v>
      </c>
      <c r="D174" s="104"/>
      <c r="E174" s="105"/>
      <c r="F174" s="105"/>
      <c r="G174" s="105"/>
      <c r="H174" s="105"/>
      <c r="I174" s="105"/>
      <c r="J174" s="105"/>
      <c r="K174" s="105"/>
      <c r="L174" s="106"/>
      <c r="M174" s="96"/>
    </row>
    <row r="175" spans="1:13" ht="15" customHeight="1">
      <c r="A175" s="107"/>
      <c r="B175" s="107"/>
      <c r="C175" s="107"/>
      <c r="D175" s="107"/>
      <c r="E175" s="94"/>
      <c r="F175" s="94"/>
      <c r="G175" s="94"/>
      <c r="H175" s="94"/>
      <c r="I175" s="94"/>
      <c r="J175" s="94"/>
      <c r="K175" s="94"/>
      <c r="L175" s="94"/>
      <c r="M175" s="96"/>
    </row>
    <row r="176" spans="1:13" ht="15" customHeight="1">
      <c r="A176" s="146" t="s">
        <v>388</v>
      </c>
      <c r="B176" s="108" t="e">
        <f>HLOOKUP($B$4,$B$135:$G$162,L139,FALSE)</f>
        <v>#DIV/0!</v>
      </c>
      <c r="C176" s="9" t="str">
        <f>IF($B$5&gt;44562,"Doit être&gt;5%",IF($B$5&lt;43661,"Doit être &gt;13% (avant 2019-07-15)","Doit être &gt;10% (ou &gt;20% pour institutionnel)"))</f>
        <v>Doit être&gt;5%</v>
      </c>
      <c r="D176" s="109"/>
      <c r="E176" s="94"/>
      <c r="F176" s="94"/>
      <c r="G176" s="94"/>
      <c r="H176" s="94"/>
      <c r="I176" s="94"/>
      <c r="J176" s="94"/>
      <c r="K176" s="94"/>
      <c r="L176" s="94"/>
      <c r="M176" s="96"/>
    </row>
    <row r="177" spans="1:20" ht="15" customHeight="1">
      <c r="A177" s="146" t="s">
        <v>389</v>
      </c>
      <c r="B177" s="108" t="e">
        <f>HLOOKUP($B$4,$B$135:$G$162,L143,FALSE)</f>
        <v>#DIV/0!</v>
      </c>
      <c r="C177" s="9" t="s">
        <v>390</v>
      </c>
      <c r="D177" s="109"/>
      <c r="E177" s="94"/>
      <c r="F177" s="94"/>
      <c r="G177" s="94"/>
      <c r="H177" s="94"/>
      <c r="I177" s="94"/>
      <c r="J177" s="94"/>
      <c r="K177" s="94"/>
      <c r="L177" s="94"/>
      <c r="M177" s="96"/>
    </row>
    <row r="179" spans="1:20" ht="13.8">
      <c r="A179" s="146" t="s">
        <v>391</v>
      </c>
      <c r="B179" s="110"/>
      <c r="M179" s="9">
        <f>IF(B179="",1,0)</f>
        <v>1</v>
      </c>
    </row>
    <row r="180" spans="1:20" ht="13.8">
      <c r="A180" s="146" t="s">
        <v>392</v>
      </c>
      <c r="B180" s="111"/>
      <c r="E180" s="478" t="str">
        <f>IF('3.Energy. Simu. final'!H140&lt;&gt;"","Vérifier le calcul externe des aides financières","")</f>
        <v/>
      </c>
      <c r="F180" s="478"/>
      <c r="G180" s="478"/>
      <c r="M180" s="9">
        <f>IF(B180="",1,0)</f>
        <v>1</v>
      </c>
    </row>
    <row r="181" spans="1:20" customFormat="1" ht="13.8" hidden="1"/>
    <row r="182" spans="1:20" hidden="1"/>
    <row r="183" spans="1:20" hidden="1">
      <c r="P183" s="9" t="s">
        <v>393</v>
      </c>
    </row>
    <row r="184" spans="1:20" ht="15" hidden="1">
      <c r="P184" s="112" t="s">
        <v>209</v>
      </c>
      <c r="Q184" s="112"/>
      <c r="R184" s="112"/>
      <c r="S184" s="112"/>
      <c r="T184" s="112"/>
    </row>
    <row r="185" spans="1:20" ht="15" hidden="1">
      <c r="P185" s="112" t="s">
        <v>346</v>
      </c>
      <c r="Q185" s="112"/>
      <c r="R185" s="112"/>
      <c r="S185" s="112"/>
      <c r="T185" s="112"/>
    </row>
    <row r="186" spans="1:20" ht="15" hidden="1">
      <c r="P186" s="112" t="s">
        <v>347</v>
      </c>
      <c r="Q186" s="112"/>
      <c r="R186" s="112"/>
      <c r="S186" s="112"/>
      <c r="T186" s="112"/>
    </row>
    <row r="187" spans="1:20" ht="15" hidden="1">
      <c r="P187" s="112" t="s">
        <v>348</v>
      </c>
      <c r="Q187" s="112"/>
      <c r="R187" s="112"/>
      <c r="S187" s="112"/>
      <c r="T187" s="112"/>
    </row>
    <row r="188" spans="1:20" ht="15" hidden="1">
      <c r="P188" s="112" t="s">
        <v>349</v>
      </c>
      <c r="Q188" s="112"/>
      <c r="R188" s="112"/>
      <c r="S188" s="112"/>
      <c r="T188" s="112"/>
    </row>
    <row r="189" spans="1:20" ht="15" hidden="1">
      <c r="P189" s="112" t="s">
        <v>350</v>
      </c>
      <c r="Q189" s="112"/>
      <c r="R189" s="112"/>
      <c r="S189" s="112"/>
      <c r="T189" s="112"/>
    </row>
    <row r="190" spans="1:20" hidden="1"/>
    <row r="191" spans="1:20" hidden="1">
      <c r="Q191" s="9" t="s">
        <v>394</v>
      </c>
    </row>
    <row r="192" spans="1:20" hidden="1">
      <c r="Q192" s="9" t="s">
        <v>395</v>
      </c>
    </row>
    <row r="193" spans="1:18" hidden="1">
      <c r="Q193" s="9" t="s">
        <v>396</v>
      </c>
    </row>
    <row r="194" spans="1:18" hidden="1">
      <c r="R194" s="9" t="s">
        <v>397</v>
      </c>
    </row>
    <row r="195" spans="1:18" hidden="1">
      <c r="Q195" s="9">
        <v>1</v>
      </c>
      <c r="R195" s="9" t="s">
        <v>398</v>
      </c>
    </row>
    <row r="196" spans="1:18" hidden="1">
      <c r="Q196" s="9">
        <v>2</v>
      </c>
      <c r="R196" s="9" t="s">
        <v>399</v>
      </c>
    </row>
    <row r="197" spans="1:18" hidden="1">
      <c r="Q197" s="9">
        <v>3</v>
      </c>
      <c r="R197" s="9" t="s">
        <v>400</v>
      </c>
    </row>
    <row r="198" spans="1:18" hidden="1">
      <c r="Q198" s="9">
        <v>4</v>
      </c>
      <c r="R198" s="9" t="s">
        <v>401</v>
      </c>
    </row>
    <row r="199" spans="1:18" hidden="1">
      <c r="Q199" s="9">
        <v>5</v>
      </c>
      <c r="R199" s="9" t="s">
        <v>398</v>
      </c>
    </row>
    <row r="200" spans="1:18" hidden="1">
      <c r="Q200" s="9">
        <v>6</v>
      </c>
      <c r="R200" s="9" t="s">
        <v>402</v>
      </c>
    </row>
    <row r="201" spans="1:18" hidden="1">
      <c r="R201" s="9" t="s">
        <v>403</v>
      </c>
    </row>
    <row r="202" spans="1:18">
      <c r="E202" s="478" t="str">
        <f>IF(OR('3.Energy. Simu. final'!F76="Variable speed hood (CFM from ventilation system)",'3.Energy. Simu. final'!F81="Variable speed hood (CFM from ventilation system)",'3.Energy. Simu. final'!F86="Variable speed hood (CFM from ventilation system)",'3.Energy. Simu. final'!F92="Variable speed hood (CFM from ventilation system)",'3.Energy. Simu. final'!F97="Variable speed hood (CFM from ventilation system)",'3.Energy. Simu. final'!F102="Variable speed hood (CFM from ventilation system)"),"S'assurer que la ou les hottes à débit varaible sélectionnées sont admissibles et qu'elles ont été subventionnées par le programme Hotte à débit variable","")</f>
        <v/>
      </c>
      <c r="F202" s="478"/>
      <c r="G202" s="478"/>
    </row>
    <row r="203" spans="1:18" ht="14.4" thickBot="1">
      <c r="B203" s="145" t="s">
        <v>250</v>
      </c>
      <c r="C203" s="113"/>
      <c r="D203" s="113"/>
    </row>
    <row r="204" spans="1:18" ht="14.4" thickBot="1">
      <c r="A204" s="146" t="s">
        <v>253</v>
      </c>
      <c r="B204" s="24">
        <f>B46</f>
        <v>0</v>
      </c>
      <c r="C204" s="113"/>
      <c r="D204" s="113"/>
      <c r="E204" s="721" t="s">
        <v>404</v>
      </c>
      <c r="F204" s="722"/>
      <c r="G204" s="723"/>
      <c r="I204" s="114" t="s">
        <v>405</v>
      </c>
    </row>
    <row r="205" spans="1:18" ht="14.4" thickBot="1">
      <c r="A205" s="146" t="s">
        <v>254</v>
      </c>
      <c r="B205" s="24">
        <f>B47</f>
        <v>0</v>
      </c>
      <c r="C205" s="115">
        <f>C47</f>
        <v>0.08</v>
      </c>
      <c r="D205" s="113"/>
      <c r="G205" s="116">
        <f>I205</f>
        <v>0</v>
      </c>
      <c r="I205" s="116">
        <f>B171</f>
        <v>0</v>
      </c>
    </row>
    <row r="206" spans="1:18" ht="14.4" thickBot="1">
      <c r="A206" s="146" t="s">
        <v>406</v>
      </c>
      <c r="B206" s="24">
        <f>B49</f>
        <v>0</v>
      </c>
      <c r="C206" s="115">
        <f>C49</f>
        <v>0.75</v>
      </c>
      <c r="D206" s="476"/>
      <c r="E206" s="477">
        <f>B204</f>
        <v>0</v>
      </c>
      <c r="F206" s="117">
        <f>I206</f>
        <v>0</v>
      </c>
      <c r="I206" s="117">
        <f>B205</f>
        <v>0</v>
      </c>
    </row>
    <row r="207" spans="1:18" ht="14.4" thickBot="1">
      <c r="A207" s="146" t="s">
        <v>407</v>
      </c>
      <c r="B207" s="24">
        <f>B129</f>
        <v>0</v>
      </c>
      <c r="C207" s="113"/>
      <c r="D207" s="113"/>
      <c r="E207" s="724" t="s">
        <v>408</v>
      </c>
      <c r="F207" s="722"/>
      <c r="G207" s="723"/>
      <c r="I207" s="117">
        <f>B172</f>
        <v>0</v>
      </c>
    </row>
    <row r="208" spans="1:18" ht="14.4" thickBot="1">
      <c r="A208" s="146" t="s">
        <v>409</v>
      </c>
      <c r="B208" s="115" t="e">
        <f>B172/B204</f>
        <v>#DIV/0!</v>
      </c>
      <c r="C208" s="113"/>
      <c r="D208" s="113"/>
      <c r="E208" s="116">
        <f>B166</f>
        <v>0</v>
      </c>
      <c r="F208" s="116"/>
      <c r="G208" s="116">
        <f>B169</f>
        <v>0</v>
      </c>
      <c r="I208" s="114" t="s">
        <v>410</v>
      </c>
    </row>
    <row r="209" spans="1:9" ht="14.4" thickBot="1">
      <c r="A209" s="146" t="s">
        <v>411</v>
      </c>
      <c r="B209" s="115" t="e">
        <f>B173/B129</f>
        <v>#DIV/0!</v>
      </c>
      <c r="C209" s="113"/>
      <c r="D209" s="113"/>
      <c r="E209" s="118" t="str">
        <f>B4</f>
        <v>CNÉB 2015-Qc</v>
      </c>
      <c r="F209" s="118"/>
      <c r="G209" s="119" t="e">
        <f>B176</f>
        <v>#DIV/0!</v>
      </c>
      <c r="I209" s="117">
        <f>B129</f>
        <v>0</v>
      </c>
    </row>
    <row r="210" spans="1:9" ht="13.8" thickBot="1">
      <c r="C210" s="113"/>
      <c r="D210" s="113"/>
      <c r="E210" s="116">
        <f>B167</f>
        <v>0</v>
      </c>
      <c r="F210" s="116"/>
      <c r="G210" s="116">
        <f>B170</f>
        <v>0</v>
      </c>
      <c r="I210" s="117">
        <f>B173</f>
        <v>0</v>
      </c>
    </row>
    <row r="211" spans="1:9">
      <c r="C211" s="113"/>
      <c r="D211" s="113"/>
    </row>
    <row r="212" spans="1:9">
      <c r="G212" s="99"/>
    </row>
  </sheetData>
  <mergeCells count="31">
    <mergeCell ref="B75:C75"/>
    <mergeCell ref="J1:K1"/>
    <mergeCell ref="A14:L14"/>
    <mergeCell ref="B17:D17"/>
    <mergeCell ref="A33:L33"/>
    <mergeCell ref="A43:L43"/>
    <mergeCell ref="A54:L54"/>
    <mergeCell ref="F58:G58"/>
    <mergeCell ref="F67:G67"/>
    <mergeCell ref="B72:C72"/>
    <mergeCell ref="B73:C73"/>
    <mergeCell ref="B74:C74"/>
    <mergeCell ref="B1:D1"/>
    <mergeCell ref="B97:C97"/>
    <mergeCell ref="D97:E97"/>
    <mergeCell ref="B76:C76"/>
    <mergeCell ref="B77:C77"/>
    <mergeCell ref="B78:C78"/>
    <mergeCell ref="A81:L81"/>
    <mergeCell ref="B84:C84"/>
    <mergeCell ref="D84:E84"/>
    <mergeCell ref="A85:A86"/>
    <mergeCell ref="B85:C85"/>
    <mergeCell ref="D85:E85"/>
    <mergeCell ref="E204:G204"/>
    <mergeCell ref="E207:G207"/>
    <mergeCell ref="A99:C99"/>
    <mergeCell ref="A108:E108"/>
    <mergeCell ref="A120:C120"/>
    <mergeCell ref="A131:L131"/>
    <mergeCell ref="A164:L164"/>
  </mergeCells>
  <conditionalFormatting sqref="B5 B46 B52 B101 B126 B179:B180">
    <cfRule type="cellIs" dxfId="11" priority="5" operator="equal">
      <formula>""</formula>
    </cfRule>
  </conditionalFormatting>
  <conditionalFormatting sqref="B165:B174">
    <cfRule type="expression" dxfId="10" priority="3">
      <formula>NOT($C$4="")</formula>
    </cfRule>
  </conditionalFormatting>
  <conditionalFormatting sqref="B176">
    <cfRule type="cellIs" dxfId="9" priority="7" operator="lessThan">
      <formula>$H$139</formula>
    </cfRule>
  </conditionalFormatting>
  <conditionalFormatting sqref="B177">
    <cfRule type="cellIs" dxfId="8" priority="6" operator="lessThan">
      <formula>$H$143</formula>
    </cfRule>
  </conditionalFormatting>
  <conditionalFormatting sqref="B129:C129">
    <cfRule type="cellIs" dxfId="7" priority="2" operator="equal">
      <formula>""</formula>
    </cfRule>
  </conditionalFormatting>
  <conditionalFormatting sqref="B137:G146 B135:G135 B148:G151 B153:G155 B157:G160 B162:G162">
    <cfRule type="expression" dxfId="6" priority="12">
      <formula>B$135=$B$4</formula>
    </cfRule>
  </conditionalFormatting>
  <conditionalFormatting sqref="B139:G139">
    <cfRule type="cellIs" dxfId="5" priority="9" operator="lessThan">
      <formula>$H$139</formula>
    </cfRule>
  </conditionalFormatting>
  <conditionalFormatting sqref="B143:G143">
    <cfRule type="cellIs" dxfId="4" priority="8" operator="lessThan">
      <formula>$H$143</formula>
    </cfRule>
  </conditionalFormatting>
  <conditionalFormatting sqref="D46">
    <cfRule type="cellIs" dxfId="3" priority="1" operator="equal">
      <formula>""</formula>
    </cfRule>
  </conditionalFormatting>
  <conditionalFormatting sqref="J1:K1">
    <cfRule type="expression" dxfId="2" priority="4">
      <formula>$L$1=0</formula>
    </cfRule>
  </conditionalFormatting>
  <conditionalFormatting sqref="P99:P125">
    <cfRule type="cellIs" dxfId="1" priority="10" operator="greaterThan">
      <formula>0</formula>
    </cfRule>
    <cfRule type="cellIs" dxfId="0" priority="11" operator="equal">
      <formula>#DIV/0!</formula>
    </cfRule>
  </conditionalFormatting>
  <dataValidations count="2">
    <dataValidation type="list" allowBlank="1" showInputMessage="1" showErrorMessage="1" sqref="B126" xr:uid="{0649CAFC-B484-4147-B6B8-A26B7B10A13C}">
      <formula1>$Q$192:$Q$193</formula1>
    </dataValidation>
    <dataValidation type="list" allowBlank="1" showInputMessage="1" showErrorMessage="1" sqref="B4" xr:uid="{C04CB39A-3375-429C-BC2F-A031ACD4CBB2}">
      <formula1>$P$184:$P$189</formula1>
    </dataValidation>
  </dataValidations>
  <pageMargins left="0.70866141732283472" right="0.70866141732283472" top="0.74803149606299213" bottom="0.74803149606299213" header="0.31496062992125984" footer="0.31496062992125984"/>
  <pageSetup scale="23" orientation="landscape" r:id="rId1"/>
  <headerFooter>
    <oddFooter>&amp;R&amp;F  &amp;A
&amp;D</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ab767a1-a104-4ebe-9469-2ade88eccaed" xsi:nil="true"/>
    <Statutder_x00e9_vision xmlns="7e1c80ea-c743-4cf7-a32c-1f88dbcdb249" xsi:nil="true"/>
    <choixouproposition xmlns="7e1c80ea-c743-4cf7-a32c-1f88dbcdb249">true</choixouproposition>
    <lcf76f155ced4ddcb4097134ff3c332f xmlns="7e1c80ea-c743-4cf7-a32c-1f88dbcdb24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F13E5A71A94B49B3B16499CDFC7282" ma:contentTypeVersion="20" ma:contentTypeDescription="Crée un document." ma:contentTypeScope="" ma:versionID="0446d4dd948af39248a5bca8454d08b1">
  <xsd:schema xmlns:xsd="http://www.w3.org/2001/XMLSchema" xmlns:xs="http://www.w3.org/2001/XMLSchema" xmlns:p="http://schemas.microsoft.com/office/2006/metadata/properties" xmlns:ns2="7e1c80ea-c743-4cf7-a32c-1f88dbcdb249" xmlns:ns3="dab767a1-a104-4ebe-9469-2ade88eccaed" targetNamespace="http://schemas.microsoft.com/office/2006/metadata/properties" ma:root="true" ma:fieldsID="a78f01265e3a2dddac8116c89749e14d" ns2:_="" ns3:_="">
    <xsd:import namespace="7e1c80ea-c743-4cf7-a32c-1f88dbcdb249"/>
    <xsd:import namespace="dab767a1-a104-4ebe-9469-2ade88eccae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choixouproposition" minOccurs="0"/>
                <xsd:element ref="ns2:lcf76f155ced4ddcb4097134ff3c332f" minOccurs="0"/>
                <xsd:element ref="ns3:TaxCatchAll" minOccurs="0"/>
                <xsd:element ref="ns2:Statutder_x00e9_vis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1c80ea-c743-4cf7-a32c-1f88dbcdb2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choixouproposition" ma:index="20" nillable="true" ma:displayName="choix ou proposition" ma:default="1" ma:format="Dropdown" ma:internalName="choixouproposition">
      <xsd:simpleType>
        <xsd:restriction base="dms:Boolea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060fd4b1-590a-4863-a642-a3a7f8f6c155" ma:termSetId="09814cd3-568e-fe90-9814-8d621ff8fb84" ma:anchorId="fba54fb3-c3e1-fe81-a776-ca4b69148c4d" ma:open="true" ma:isKeyword="false">
      <xsd:complexType>
        <xsd:sequence>
          <xsd:element ref="pc:Terms" minOccurs="0" maxOccurs="1"/>
        </xsd:sequence>
      </xsd:complexType>
    </xsd:element>
    <xsd:element name="Statutder_x00e9_vision" ma:index="24" nillable="true" ma:displayName="Priorité de MAJ" ma:format="Dropdown" ma:internalName="Statutder_x00e9_vision">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b767a1-a104-4ebe-9469-2ade88eccaed"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56d8c36b-09df-4230-a1a6-ae879358cd9a}" ma:internalName="TaxCatchAll" ma:showField="CatchAllData" ma:web="dab767a1-a104-4ebe-9469-2ade88ecca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F30555-CB65-4FAC-AA68-3B3CEBA1EA9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447367-9766-44AD-B9C4-45FA462631DE}">
  <ds:schemaRefs>
    <ds:schemaRef ds:uri="http://schemas.microsoft.com/sharepoint/v3/contenttype/forms"/>
  </ds:schemaRefs>
</ds:datastoreItem>
</file>

<file path=customXml/itemProps3.xml><?xml version="1.0" encoding="utf-8"?>
<ds:datastoreItem xmlns:ds="http://schemas.openxmlformats.org/officeDocument/2006/customXml" ds:itemID="{A3904DAC-547E-4872-BE02-56A9FA9387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0.Steps</vt:lpstr>
      <vt:lpstr>1.Declaration of interest</vt:lpstr>
      <vt:lpstr>2.Energy Simu. prelim.</vt:lpstr>
      <vt:lpstr>3.Energy. Simu. final</vt:lpstr>
      <vt:lpstr>4.Request for payment</vt:lpstr>
      <vt:lpstr>5.Bill template</vt:lpstr>
      <vt:lpstr>X.Calculs DATECH prélim.</vt:lpstr>
      <vt:lpstr>X.Calculs DATECH finale</vt:lpstr>
      <vt:lpstr>X.Calculs DATECH Après révision</vt:lpstr>
      <vt:lpstr>Comparaison</vt:lpstr>
      <vt:lpstr>Y.Menus déroulants</vt:lpstr>
      <vt:lpstr>Feuil6</vt:lpstr>
      <vt:lpstr>'1.Declaration of interest'!Impression_des_titres</vt:lpstr>
      <vt:lpstr>'2.Energy Simu. prelim.'!Impression_des_titres</vt:lpstr>
      <vt:lpstr>'3.Energy. Simu. final'!Impression_des_titres</vt:lpstr>
      <vt:lpstr>'5.Bill template'!Imputation</vt:lpstr>
      <vt:lpstr>TPS</vt:lpstr>
      <vt:lpstr>TVQ</vt:lpstr>
      <vt:lpstr>'1.Declaration of interest'!Zone_d_impression</vt:lpstr>
      <vt:lpstr>'2.Energy Simu. prelim.'!Zone_d_impression</vt:lpstr>
      <vt:lpstr>'3.Energy. Simu. final'!Zone_d_impression</vt:lpstr>
      <vt:lpstr>'4.Request for payment'!Zone_d_impression</vt:lpstr>
      <vt:lpstr>'5.Bill template'!Zone_d_impression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Théorêt Mélissa</dc:creator>
  <cp:keywords>9020</cp:keywords>
  <dc:description>PE235</dc:description>
  <cp:lastModifiedBy>Prévot Blanche</cp:lastModifiedBy>
  <cp:revision/>
  <dcterms:created xsi:type="dcterms:W3CDTF">2019-12-16T14:30:23Z</dcterms:created>
  <dcterms:modified xsi:type="dcterms:W3CDTF">2024-04-16T14:01:32Z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0x010100CCF13E5A71A94B49B3B16499CDFC7282</vt:lpwstr>
  </property>
</Properties>
</file>