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mc:AlternateContent xmlns:mc="http://schemas.openxmlformats.org/markup-compatibility/2006">
    <mc:Choice Requires="x15">
      <x15ac:absPath xmlns:x15ac="http://schemas.microsoft.com/office/spreadsheetml/2010/11/ac" url="/Users/maria/Desktop/9613_suite-guide-PE235/Cliente/"/>
    </mc:Choice>
  </mc:AlternateContent>
  <xr:revisionPtr revIDLastSave="0" documentId="13_ncr:1_{E0875E15-91DE-3541-8D6B-B00ADC3CC854}" xr6:coauthVersionLast="47" xr6:coauthVersionMax="47" xr10:uidLastSave="{00000000-0000-0000-0000-000000000000}"/>
  <bookViews>
    <workbookView xWindow="20400" yWindow="500" windowWidth="28120" windowHeight="26560" tabRatio="779" xr2:uid="{53FD84CC-3259-4182-B32E-7B019DB10484}"/>
  </bookViews>
  <sheets>
    <sheet name="0.Steps" sheetId="19" r:id="rId1"/>
    <sheet name="1.Declaration of interest" sheetId="13" r:id="rId2"/>
    <sheet name="2.Energy Simu. prelim." sheetId="18" r:id="rId3"/>
    <sheet name="3.Energy. Simu. final" sheetId="6" r:id="rId4"/>
    <sheet name="4.Request for payment" sheetId="17" r:id="rId5"/>
    <sheet name="5.Bill template" sheetId="16" r:id="rId6"/>
    <sheet name="X.Calculs DATECH" sheetId="12" state="hidden" r:id="rId7"/>
    <sheet name="Y.Menus déroulants" sheetId="15" state="hidden" r:id="rId8"/>
    <sheet name="Feuil6" sheetId="11" state="hidden" r:id="rId9"/>
  </sheets>
  <externalReferences>
    <externalReference r:id="rId10"/>
    <externalReference r:id="rId11"/>
  </externalReferences>
  <definedNames>
    <definedName name="DATES">#REF!</definedName>
    <definedName name="Devise_Ang">#REF!</definedName>
    <definedName name="Devise_Fr">#REF!</definedName>
    <definedName name="Implantation">'[1]Mesures mises en oeuvre '!$S$42:$S$43</definedName>
    <definedName name="_xlnm.Print_Titles" localSheetId="1">'1.Declaration of interest'!$1:$6</definedName>
    <definedName name="_xlnm.Print_Titles" localSheetId="2">'2.Energy Simu. prelim.'!$1:$5</definedName>
    <definedName name="_xlnm.Print_Titles" localSheetId="3">'3.Energy. Simu. final'!$1:$8</definedName>
    <definedName name="Imputation" localSheetId="5">'5.Bill template'!$B$76:$N$77</definedName>
    <definedName name="Imputation">#REF!</definedName>
    <definedName name="Nature_comptable">#REF!</definedName>
    <definedName name="TAXES">'[2]BASE DE DONNÉES'!$C$1:$C$8</definedName>
    <definedName name="TAXES_Anglais">#REF!</definedName>
    <definedName name="TAXES_FR">#REF!</definedName>
    <definedName name="TPS">'5.Bill template'!$M$49</definedName>
    <definedName name="TVQ">'5.Bill template'!$M$50</definedName>
    <definedName name="TYPE">#REF!</definedName>
    <definedName name="Usage">'[1]Mesures mises en oeuvre '!$R$42:$R$47</definedName>
    <definedName name="_xlnm.Print_Area" localSheetId="1">'1.Declaration of interest'!$A$1:$N$106</definedName>
    <definedName name="_xlnm.Print_Area" localSheetId="2">'2.Energy Simu. prelim.'!$A$1:$L$185</definedName>
    <definedName name="_xlnm.Print_Area" localSheetId="3">'3.Energy. Simu. final'!$A$1:$L$188</definedName>
    <definedName name="_xlnm.Print_Area" localSheetId="4">'4.Request for payment'!$A$1:$N$64</definedName>
    <definedName name="_xlnm.Print_Area" localSheetId="5">'5.Bill template'!$A$1:$O$54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5" i="6" l="1"/>
  <c r="H144" i="6"/>
  <c r="H143" i="6"/>
  <c r="H142" i="6"/>
  <c r="E145" i="6"/>
  <c r="J78" i="6"/>
  <c r="J77" i="6"/>
  <c r="H142" i="18"/>
  <c r="H141" i="18"/>
  <c r="H140" i="18"/>
  <c r="H139" i="18"/>
  <c r="E142" i="18"/>
  <c r="L71" i="12"/>
  <c r="H138" i="6"/>
  <c r="I157" i="6" s="1"/>
  <c r="H134" i="6"/>
  <c r="E134" i="6"/>
  <c r="H111" i="6"/>
  <c r="I155" i="6" s="1"/>
  <c r="C109" i="6"/>
  <c r="I60" i="6" l="1"/>
  <c r="I58" i="6"/>
  <c r="I56" i="6"/>
  <c r="I154" i="18" l="1"/>
  <c r="I152" i="18"/>
  <c r="I65" i="18"/>
  <c r="F48" i="6" l="1"/>
  <c r="F46" i="6"/>
  <c r="E77" i="6"/>
  <c r="I166" i="6"/>
  <c r="E127" i="6"/>
  <c r="E126" i="6"/>
  <c r="E125" i="6"/>
  <c r="E124" i="6"/>
  <c r="E123" i="6"/>
  <c r="E122" i="6"/>
  <c r="E121" i="6"/>
  <c r="E120" i="6"/>
  <c r="F11" i="6"/>
  <c r="J11" i="6"/>
  <c r="E105" i="6"/>
  <c r="E104" i="6"/>
  <c r="E103" i="6"/>
  <c r="E100" i="6"/>
  <c r="E99" i="6"/>
  <c r="E98" i="6"/>
  <c r="E95" i="6"/>
  <c r="E94" i="6"/>
  <c r="E93" i="6"/>
  <c r="E89" i="6"/>
  <c r="E88" i="6"/>
  <c r="E87" i="6"/>
  <c r="E84" i="6"/>
  <c r="E83" i="6"/>
  <c r="E82" i="6"/>
  <c r="E79" i="6"/>
  <c r="E78" i="6"/>
  <c r="I64" i="6"/>
  <c r="I29" i="18"/>
  <c r="I28" i="6"/>
  <c r="I21" i="18"/>
  <c r="I20" i="6"/>
  <c r="I19" i="18"/>
  <c r="I18" i="6"/>
  <c r="E29" i="18"/>
  <c r="E28" i="6"/>
  <c r="E27" i="18"/>
  <c r="E26" i="6"/>
  <c r="E25" i="18"/>
  <c r="E24" i="6"/>
  <c r="E23" i="18"/>
  <c r="E22" i="6"/>
  <c r="E21" i="18"/>
  <c r="E20" i="6"/>
  <c r="E19" i="18"/>
  <c r="E18" i="6"/>
  <c r="I60" i="18"/>
  <c r="I167" i="18"/>
  <c r="H124" i="18"/>
  <c r="F124" i="18"/>
  <c r="F125" i="18" s="1"/>
  <c r="E124" i="18"/>
  <c r="F33" i="6" l="1"/>
  <c r="F35" i="6"/>
  <c r="I122" i="6" l="1"/>
  <c r="J7" i="6"/>
  <c r="L9" i="17"/>
  <c r="H51" i="6"/>
  <c r="I69" i="6" s="1"/>
  <c r="C5" i="12" l="1"/>
  <c r="C1" i="12"/>
  <c r="A37" i="12"/>
  <c r="B37" i="12"/>
  <c r="C37" i="12"/>
  <c r="E37" i="12"/>
  <c r="A38" i="12"/>
  <c r="B38" i="12"/>
  <c r="C38" i="12"/>
  <c r="E38" i="12"/>
  <c r="A39" i="12"/>
  <c r="B39" i="12"/>
  <c r="C39" i="12"/>
  <c r="E39" i="12"/>
  <c r="E36" i="12"/>
  <c r="C36" i="12"/>
  <c r="B36" i="12"/>
  <c r="A36" i="12"/>
  <c r="D46" i="12"/>
  <c r="B46" i="12" s="1"/>
  <c r="D48" i="12"/>
  <c r="B48" i="12" s="1"/>
  <c r="C132" i="12"/>
  <c r="B132" i="12" s="1"/>
  <c r="H90" i="12"/>
  <c r="B90" i="12" s="1"/>
  <c r="F121" i="6"/>
  <c r="I90" i="12" s="1"/>
  <c r="C90" i="12" s="1"/>
  <c r="H121" i="6"/>
  <c r="J90" i="12" s="1"/>
  <c r="D90" i="12" s="1"/>
  <c r="I121" i="6"/>
  <c r="K90" i="12" s="1"/>
  <c r="E90" i="12" s="1"/>
  <c r="H91" i="12"/>
  <c r="B91" i="12" s="1"/>
  <c r="F122" i="6"/>
  <c r="I91" i="12" s="1"/>
  <c r="C91" i="12" s="1"/>
  <c r="H122" i="6"/>
  <c r="J91" i="12" s="1"/>
  <c r="D91" i="12" s="1"/>
  <c r="K91" i="12"/>
  <c r="H92" i="12"/>
  <c r="B92" i="12" s="1"/>
  <c r="F123" i="6"/>
  <c r="I92" i="12" s="1"/>
  <c r="C92" i="12" s="1"/>
  <c r="H123" i="6"/>
  <c r="J92" i="12" s="1"/>
  <c r="D92" i="12" s="1"/>
  <c r="I123" i="6"/>
  <c r="K92" i="12" s="1"/>
  <c r="E92" i="12" s="1"/>
  <c r="H93" i="12"/>
  <c r="B93" i="12" s="1"/>
  <c r="F124" i="6"/>
  <c r="I93" i="12" s="1"/>
  <c r="C93" i="12" s="1"/>
  <c r="H124" i="6"/>
  <c r="J93" i="12" s="1"/>
  <c r="D93" i="12" s="1"/>
  <c r="I124" i="6"/>
  <c r="K93" i="12" s="1"/>
  <c r="E93" i="12" s="1"/>
  <c r="H94" i="12"/>
  <c r="B94" i="12" s="1"/>
  <c r="F125" i="6"/>
  <c r="I94" i="12" s="1"/>
  <c r="C94" i="12" s="1"/>
  <c r="H125" i="6"/>
  <c r="J94" i="12" s="1"/>
  <c r="D94" i="12" s="1"/>
  <c r="I125" i="6"/>
  <c r="K94" i="12" s="1"/>
  <c r="E94" i="12" s="1"/>
  <c r="H95" i="12"/>
  <c r="B95" i="12" s="1"/>
  <c r="F126" i="6"/>
  <c r="I95" i="12" s="1"/>
  <c r="C95" i="12" s="1"/>
  <c r="H126" i="6"/>
  <c r="J95" i="12" s="1"/>
  <c r="D95" i="12" s="1"/>
  <c r="I126" i="6"/>
  <c r="K95" i="12" s="1"/>
  <c r="E95" i="12" s="1"/>
  <c r="H96" i="12"/>
  <c r="B96" i="12" s="1"/>
  <c r="F127" i="6"/>
  <c r="I96" i="12" s="1"/>
  <c r="C96" i="12" s="1"/>
  <c r="H127" i="6"/>
  <c r="J96" i="12" s="1"/>
  <c r="D96" i="12" s="1"/>
  <c r="I127" i="6"/>
  <c r="K96" i="12" s="1"/>
  <c r="E96" i="12" s="1"/>
  <c r="H97" i="12"/>
  <c r="B97" i="12" s="1"/>
  <c r="I97" i="12"/>
  <c r="C97" i="12" s="1"/>
  <c r="J97" i="12"/>
  <c r="D97" i="12" s="1"/>
  <c r="K97" i="12"/>
  <c r="E97" i="12" s="1"/>
  <c r="I120" i="6"/>
  <c r="K89" i="12" s="1"/>
  <c r="E89" i="12" s="1"/>
  <c r="H120" i="6"/>
  <c r="J89" i="12" s="1"/>
  <c r="F120" i="6"/>
  <c r="I89" i="12" s="1"/>
  <c r="H89" i="12"/>
  <c r="J105" i="6"/>
  <c r="J104" i="6"/>
  <c r="J103" i="6"/>
  <c r="J100" i="6"/>
  <c r="J99" i="6"/>
  <c r="J98" i="6"/>
  <c r="J95" i="6"/>
  <c r="J94" i="6"/>
  <c r="J93" i="6"/>
  <c r="J89" i="6"/>
  <c r="J88" i="6"/>
  <c r="J87" i="6"/>
  <c r="J84" i="6"/>
  <c r="J83" i="6"/>
  <c r="J82" i="6"/>
  <c r="J79" i="6"/>
  <c r="F102" i="6"/>
  <c r="G103" i="6" s="1"/>
  <c r="F97" i="6"/>
  <c r="G98" i="6" s="1"/>
  <c r="F92" i="6"/>
  <c r="G93" i="6" s="1"/>
  <c r="F86" i="6"/>
  <c r="G87" i="6" s="1"/>
  <c r="F81" i="6"/>
  <c r="G82" i="6" s="1"/>
  <c r="F76" i="6"/>
  <c r="I41" i="6"/>
  <c r="I42" i="6"/>
  <c r="I43" i="6"/>
  <c r="I40" i="6"/>
  <c r="C41" i="6"/>
  <c r="C42" i="6"/>
  <c r="C43" i="6"/>
  <c r="C40" i="6"/>
  <c r="E52" i="12"/>
  <c r="D52" i="12"/>
  <c r="B52" i="12" s="1"/>
  <c r="C4" i="12"/>
  <c r="I124" i="18"/>
  <c r="G99" i="18"/>
  <c r="G94" i="18"/>
  <c r="G89" i="18"/>
  <c r="G83" i="18"/>
  <c r="G78" i="18"/>
  <c r="G73" i="18"/>
  <c r="K9" i="18"/>
  <c r="J17" i="17"/>
  <c r="E17" i="17"/>
  <c r="G15" i="17"/>
  <c r="G13" i="17"/>
  <c r="G11" i="17"/>
  <c r="I125" i="18" l="1"/>
  <c r="D38" i="12"/>
  <c r="D37" i="12"/>
  <c r="D36" i="12"/>
  <c r="I98" i="12"/>
  <c r="I99" i="12" s="1"/>
  <c r="H98" i="12"/>
  <c r="J98" i="12"/>
  <c r="K98" i="12"/>
  <c r="K99" i="12" s="1"/>
  <c r="B89" i="12"/>
  <c r="D39" i="12"/>
  <c r="D89" i="12"/>
  <c r="C89" i="12"/>
  <c r="E91" i="12"/>
  <c r="I62" i="6"/>
  <c r="I147" i="18" l="1"/>
  <c r="M6" i="17"/>
  <c r="M48" i="16" l="1"/>
  <c r="M49" i="16" l="1"/>
  <c r="M50" i="16" s="1"/>
  <c r="A79" i="12"/>
  <c r="B79" i="12"/>
  <c r="K79" i="12" s="1"/>
  <c r="D79" i="12"/>
  <c r="E79" i="12"/>
  <c r="F79" i="12"/>
  <c r="G79" i="12"/>
  <c r="H79" i="12"/>
  <c r="J79" i="12"/>
  <c r="A81" i="12"/>
  <c r="B81" i="12"/>
  <c r="K81" i="12" s="1"/>
  <c r="D81" i="12"/>
  <c r="E81" i="12"/>
  <c r="F81" i="12"/>
  <c r="G81" i="12"/>
  <c r="H81" i="12"/>
  <c r="J81" i="12"/>
  <c r="A77" i="12"/>
  <c r="B77" i="12"/>
  <c r="K77" i="12" s="1"/>
  <c r="D77" i="12"/>
  <c r="E77" i="12"/>
  <c r="F77" i="12"/>
  <c r="G77" i="12"/>
  <c r="H77" i="12"/>
  <c r="J77" i="12"/>
  <c r="A78" i="12"/>
  <c r="B78" i="12"/>
  <c r="K78" i="12" s="1"/>
  <c r="D78" i="12"/>
  <c r="E78" i="12"/>
  <c r="F78" i="12"/>
  <c r="G78" i="12"/>
  <c r="H78" i="12"/>
  <c r="J78" i="12"/>
  <c r="A80" i="12"/>
  <c r="B80" i="12"/>
  <c r="K80" i="12" s="1"/>
  <c r="D80" i="12"/>
  <c r="E80" i="12"/>
  <c r="F80" i="12"/>
  <c r="G80" i="12"/>
  <c r="H80" i="12"/>
  <c r="J80" i="12"/>
  <c r="J76" i="12"/>
  <c r="H76" i="12"/>
  <c r="G76" i="12"/>
  <c r="F76" i="12"/>
  <c r="E76" i="12"/>
  <c r="D76" i="12"/>
  <c r="B76" i="12"/>
  <c r="I61" i="12" s="1"/>
  <c r="J61" i="12" s="1"/>
  <c r="A76" i="12"/>
  <c r="I81" i="12"/>
  <c r="I80" i="12"/>
  <c r="I79" i="12"/>
  <c r="I78" i="12"/>
  <c r="I77" i="12"/>
  <c r="G77" i="6"/>
  <c r="I76" i="12" s="1"/>
  <c r="K8" i="6"/>
  <c r="G97" i="12" l="1"/>
  <c r="F97" i="12"/>
  <c r="M51" i="16"/>
  <c r="M52" i="16" s="1"/>
  <c r="K76" i="12"/>
  <c r="I68" i="12" s="1"/>
  <c r="J68" i="12" s="1"/>
  <c r="I59" i="12" l="1"/>
  <c r="J59" i="12" s="1"/>
  <c r="I63" i="12"/>
  <c r="J63" i="12" s="1"/>
  <c r="I62" i="12"/>
  <c r="J62" i="12" s="1"/>
  <c r="I65" i="12"/>
  <c r="J65" i="12" s="1"/>
  <c r="I60" i="12"/>
  <c r="J60" i="12" s="1"/>
  <c r="I66" i="12"/>
  <c r="J66" i="12" s="1"/>
  <c r="I69" i="12"/>
  <c r="J69" i="12" s="1"/>
  <c r="I67" i="12"/>
  <c r="J67" i="12" s="1"/>
  <c r="I64" i="12"/>
  <c r="J64" i="12" s="1"/>
  <c r="Q68" i="12"/>
  <c r="J70" i="12" l="1"/>
  <c r="L72" i="12" s="1"/>
  <c r="I172" i="6"/>
  <c r="J40" i="17" s="1"/>
  <c r="R60" i="12" l="1"/>
  <c r="R62" i="12"/>
  <c r="R63" i="12"/>
  <c r="R64" i="12"/>
  <c r="R65" i="12"/>
  <c r="R66" i="12"/>
  <c r="R67" i="12"/>
  <c r="R59" i="12"/>
  <c r="Q60" i="12"/>
  <c r="Q62" i="12"/>
  <c r="Q63" i="12"/>
  <c r="Q64" i="12"/>
  <c r="Q65" i="12"/>
  <c r="Q66" i="12"/>
  <c r="Q67" i="12"/>
  <c r="Q59" i="12"/>
  <c r="O60" i="12"/>
  <c r="O62" i="12"/>
  <c r="O63" i="12"/>
  <c r="O64" i="12"/>
  <c r="O65" i="12"/>
  <c r="O66" i="12"/>
  <c r="O67" i="12"/>
  <c r="O68" i="12"/>
  <c r="O69" i="12"/>
  <c r="O59" i="12"/>
  <c r="C179" i="12" l="1"/>
  <c r="B7" i="12"/>
  <c r="H151" i="12" s="1"/>
  <c r="F136" i="12"/>
  <c r="C129" i="12"/>
  <c r="H142" i="12" s="1"/>
  <c r="F160" i="12"/>
  <c r="M52" i="12"/>
  <c r="B9" i="12"/>
  <c r="C48" i="12" s="1"/>
  <c r="B6" i="12"/>
  <c r="G152" i="12" s="1"/>
  <c r="B10" i="12"/>
  <c r="C47" i="12" s="1"/>
  <c r="E212" i="12"/>
  <c r="M183" i="12"/>
  <c r="M182" i="12"/>
  <c r="B168" i="12"/>
  <c r="H153" i="12"/>
  <c r="G140" i="12"/>
  <c r="G141" i="12" s="1"/>
  <c r="E140" i="12"/>
  <c r="E141" i="12" s="1"/>
  <c r="D140" i="12"/>
  <c r="D141" i="12" s="1"/>
  <c r="C140" i="12"/>
  <c r="C141" i="12" s="1"/>
  <c r="B140" i="12"/>
  <c r="B141" i="12" s="1"/>
  <c r="G136" i="12"/>
  <c r="E136" i="12"/>
  <c r="D136" i="12"/>
  <c r="C136" i="12"/>
  <c r="B136" i="12"/>
  <c r="M129" i="12"/>
  <c r="B109" i="12"/>
  <c r="B126" i="12" s="1"/>
  <c r="C108" i="12"/>
  <c r="C107" i="12"/>
  <c r="C106" i="12"/>
  <c r="C105" i="12"/>
  <c r="M104" i="12"/>
  <c r="C104" i="12"/>
  <c r="C49" i="12"/>
  <c r="B12" i="12"/>
  <c r="B11" i="12"/>
  <c r="I162" i="12" s="1"/>
  <c r="M5" i="12"/>
  <c r="M4" i="12"/>
  <c r="M1" i="12"/>
  <c r="C98" i="12" l="1"/>
  <c r="D98" i="12"/>
  <c r="B113" i="12" s="1"/>
  <c r="B98" i="12"/>
  <c r="B114" i="12" s="1"/>
  <c r="E98" i="12"/>
  <c r="F96" i="12"/>
  <c r="G93" i="12"/>
  <c r="G90" i="12"/>
  <c r="E40" i="12"/>
  <c r="F137" i="12"/>
  <c r="G137" i="12"/>
  <c r="G94" i="12"/>
  <c r="G92" i="12"/>
  <c r="A177" i="12"/>
  <c r="H152" i="12"/>
  <c r="F152" i="12"/>
  <c r="F161" i="12"/>
  <c r="A151" i="12"/>
  <c r="A175" i="12" s="1"/>
  <c r="F162" i="12"/>
  <c r="G96" i="12"/>
  <c r="F90" i="12"/>
  <c r="F92" i="12"/>
  <c r="F94" i="12"/>
  <c r="F95" i="12"/>
  <c r="F93" i="12"/>
  <c r="F91" i="12"/>
  <c r="G95" i="12"/>
  <c r="G91" i="12"/>
  <c r="B137" i="12"/>
  <c r="G160" i="12"/>
  <c r="G161" i="12" s="1"/>
  <c r="M132" i="12"/>
  <c r="B210" i="12"/>
  <c r="C160" i="12"/>
  <c r="C161" i="12" s="1"/>
  <c r="I212" i="12"/>
  <c r="E160" i="12"/>
  <c r="E161" i="12" s="1"/>
  <c r="D160" i="12"/>
  <c r="D161" i="12" s="1"/>
  <c r="B160" i="12"/>
  <c r="B161" i="12" s="1"/>
  <c r="G89" i="12"/>
  <c r="F89" i="12"/>
  <c r="B117" i="12"/>
  <c r="C52" i="12"/>
  <c r="D137" i="12"/>
  <c r="I150" i="18"/>
  <c r="E137" i="12"/>
  <c r="C40" i="12"/>
  <c r="C156" i="12" s="1"/>
  <c r="M46" i="12"/>
  <c r="B207" i="12"/>
  <c r="D152" i="12"/>
  <c r="E152" i="12"/>
  <c r="B152" i="12"/>
  <c r="C152" i="12"/>
  <c r="C162" i="12"/>
  <c r="C109" i="12"/>
  <c r="C126" i="12" s="1"/>
  <c r="B147" i="12" s="1"/>
  <c r="H162" i="12"/>
  <c r="C208" i="12"/>
  <c r="B47" i="12"/>
  <c r="H161" i="12"/>
  <c r="B162" i="12"/>
  <c r="C209" i="12"/>
  <c r="C137" i="12"/>
  <c r="D162" i="12"/>
  <c r="E162" i="12"/>
  <c r="G162" i="12"/>
  <c r="I156" i="18" l="1"/>
  <c r="I158" i="18" s="1"/>
  <c r="I153" i="6"/>
  <c r="I159" i="6" s="1"/>
  <c r="C114" i="12"/>
  <c r="D114" i="12" s="1"/>
  <c r="E114" i="12" s="1"/>
  <c r="C99" i="12"/>
  <c r="B143" i="12" s="1"/>
  <c r="E99" i="12"/>
  <c r="B144" i="12" s="1"/>
  <c r="C144" i="12" s="1"/>
  <c r="D144" i="12" s="1"/>
  <c r="E144" i="12" s="1"/>
  <c r="F163" i="12"/>
  <c r="D156" i="12"/>
  <c r="G156" i="12"/>
  <c r="F148" i="12"/>
  <c r="E147" i="12"/>
  <c r="F147" i="12"/>
  <c r="B173" i="12" s="1"/>
  <c r="G213" i="12" s="1"/>
  <c r="D147" i="12"/>
  <c r="C147" i="12"/>
  <c r="G147" i="12"/>
  <c r="D148" i="12"/>
  <c r="B148" i="12"/>
  <c r="C148" i="12"/>
  <c r="G148" i="12"/>
  <c r="E148" i="12"/>
  <c r="C113" i="12"/>
  <c r="D113" i="12" s="1"/>
  <c r="B156" i="12"/>
  <c r="F156" i="12"/>
  <c r="G98" i="12"/>
  <c r="F98" i="12"/>
  <c r="E156" i="12"/>
  <c r="B115" i="12"/>
  <c r="L1" i="12"/>
  <c r="E163" i="12"/>
  <c r="B163" i="12"/>
  <c r="B208" i="12"/>
  <c r="I209" i="12" s="1"/>
  <c r="E209" i="12" s="1"/>
  <c r="B49" i="12"/>
  <c r="B153" i="12" s="1"/>
  <c r="D40" i="12"/>
  <c r="C163" i="12"/>
  <c r="G163" i="12"/>
  <c r="D163" i="12"/>
  <c r="D100" i="12" l="1"/>
  <c r="F144" i="12"/>
  <c r="B170" i="12" s="1"/>
  <c r="E213" i="12" s="1"/>
  <c r="G144" i="12"/>
  <c r="B157" i="12"/>
  <c r="B100" i="12"/>
  <c r="B172" i="12"/>
  <c r="G211" i="12" s="1"/>
  <c r="B176" i="12"/>
  <c r="I213" i="12" s="1"/>
  <c r="C115" i="12"/>
  <c r="F153" i="12"/>
  <c r="F157" i="12" s="1"/>
  <c r="C153" i="12"/>
  <c r="C157" i="12" s="1"/>
  <c r="D153" i="12"/>
  <c r="D157" i="12" s="1"/>
  <c r="B209" i="12"/>
  <c r="G153" i="12"/>
  <c r="G157" i="12" s="1"/>
  <c r="E153" i="12"/>
  <c r="E157" i="12" s="1"/>
  <c r="E113" i="12"/>
  <c r="E115" i="12" s="1"/>
  <c r="D115" i="12"/>
  <c r="B125" i="12" l="1"/>
  <c r="C125" i="12"/>
  <c r="B145" i="12" s="1"/>
  <c r="F145" i="12" s="1"/>
  <c r="F143" i="12" s="1"/>
  <c r="B212" i="12"/>
  <c r="D176" i="12"/>
  <c r="B119" i="12"/>
  <c r="B127" i="12"/>
  <c r="C127" i="12" s="1"/>
  <c r="C118" i="12"/>
  <c r="B118" i="12"/>
  <c r="B124" i="12"/>
  <c r="B142" i="12" s="1"/>
  <c r="F142" i="12" s="1"/>
  <c r="B120" i="12" l="1"/>
  <c r="C120" i="12" s="1"/>
  <c r="C119" i="12"/>
  <c r="E145" i="12"/>
  <c r="E143" i="12" s="1"/>
  <c r="E146" i="12" s="1"/>
  <c r="B146" i="12"/>
  <c r="G145" i="12"/>
  <c r="G149" i="12" s="1"/>
  <c r="B149" i="12"/>
  <c r="B151" i="12" s="1"/>
  <c r="B154" i="12" s="1"/>
  <c r="B158" i="12" s="1"/>
  <c r="B165" i="12" s="1"/>
  <c r="F149" i="12"/>
  <c r="C145" i="12"/>
  <c r="C143" i="12" s="1"/>
  <c r="C146" i="12" s="1"/>
  <c r="D145" i="12"/>
  <c r="D149" i="12" s="1"/>
  <c r="F146" i="12"/>
  <c r="G142" i="12"/>
  <c r="E142" i="12"/>
  <c r="D142" i="12"/>
  <c r="C142" i="12"/>
  <c r="B179" i="12" s="1"/>
  <c r="G212" i="12" s="1"/>
  <c r="E149" i="12" l="1"/>
  <c r="E151" i="12" s="1"/>
  <c r="E154" i="12" s="1"/>
  <c r="E158" i="12" s="1"/>
  <c r="E165" i="12" s="1"/>
  <c r="B171" i="12"/>
  <c r="B169" i="12"/>
  <c r="E211" i="12" s="1"/>
  <c r="B180" i="12"/>
  <c r="C149" i="12"/>
  <c r="C151" i="12" s="1"/>
  <c r="C154" i="12" s="1"/>
  <c r="C158" i="12" s="1"/>
  <c r="C165" i="12" s="1"/>
  <c r="F151" i="12"/>
  <c r="F154" i="12" s="1"/>
  <c r="F158" i="12" s="1"/>
  <c r="F165" i="12" s="1"/>
  <c r="G143" i="12"/>
  <c r="K144" i="12" s="1"/>
  <c r="D143" i="12"/>
  <c r="D146" i="12" s="1"/>
  <c r="D151" i="12"/>
  <c r="D154" i="12" s="1"/>
  <c r="D158" i="12" s="1"/>
  <c r="D165" i="12" s="1"/>
  <c r="G151" i="12"/>
  <c r="G154" i="12" s="1"/>
  <c r="G158" i="12" s="1"/>
  <c r="G165" i="12" s="1"/>
  <c r="H144" i="12"/>
  <c r="J144" i="12"/>
  <c r="I144" i="12" l="1"/>
  <c r="I145" i="12" s="1"/>
  <c r="K145" i="12"/>
  <c r="B177" i="12"/>
  <c r="B174" i="12"/>
  <c r="I208" i="12" s="1"/>
  <c r="G208" i="12" s="1"/>
  <c r="G146" i="12"/>
  <c r="B175" i="12"/>
  <c r="B211" i="12" s="1"/>
  <c r="J145" i="12"/>
  <c r="I128" i="6"/>
  <c r="I129" i="6" s="1"/>
  <c r="H128" i="6"/>
  <c r="F128" i="6"/>
  <c r="F129" i="6" s="1"/>
  <c r="E128" i="6"/>
  <c r="I150" i="6" l="1"/>
  <c r="I161" i="6" s="1"/>
  <c r="D175" i="12"/>
  <c r="I210" i="12"/>
  <c r="J38" i="17" l="1"/>
  <c r="J43"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Eppner Fanny</author>
  </authors>
  <commentList>
    <comment ref="H134" authorId="0" shapeId="0" xr:uid="{E23696E5-70B2-4399-A14E-B8AD18201387}">
      <text>
        <r>
          <rPr>
            <sz val="9"/>
            <color rgb="FF000000"/>
            <rFont val="Tahoma"/>
            <family val="2"/>
          </rPr>
          <t xml:space="preserve">Le détail des calculs supplémentaires doit être fourni avec le rapport de simulation.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Eppner Fanny</author>
  </authors>
  <commentList>
    <comment ref="H138" authorId="0" shapeId="0" xr:uid="{8203BE35-7596-479A-818D-4D183C172DD7}">
      <text>
        <r>
          <rPr>
            <sz val="9"/>
            <color rgb="FF000000"/>
            <rFont val="Tahoma"/>
            <family val="2"/>
          </rPr>
          <t xml:space="preserve">Le détail des calculs supplémentaires doit être fourni avec le rapport de simulation.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Claude Thériault</author>
    <author xml:space="preserve"> </author>
    <author>Utilisateur Microsoft Office</author>
  </authors>
  <commentList>
    <comment ref="C10" authorId="0" shapeId="0" xr:uid="{C4E8A53C-A57F-41BB-B89C-272364B86BCE}">
      <text>
        <r>
          <rPr>
            <sz val="8"/>
            <color rgb="FF000000"/>
            <rFont val="Tahoma"/>
            <family val="2"/>
          </rPr>
          <t>Enter the name of the company</t>
        </r>
      </text>
    </comment>
    <comment ref="C11" authorId="1" shapeId="0" xr:uid="{11CA35BE-D9F4-481C-BC78-43E756EA4FE9}">
      <text>
        <r>
          <rPr>
            <sz val="8"/>
            <color rgb="FF000000"/>
            <rFont val="Tahoma"/>
            <family val="2"/>
          </rPr>
          <t>Enter the name of the contact person (Accounting)</t>
        </r>
      </text>
    </comment>
    <comment ref="G11" authorId="0" shapeId="0" xr:uid="{13C4F19A-4B6D-4133-8B0F-0504FBB22AFF}">
      <text>
        <r>
          <rPr>
            <sz val="8"/>
            <color rgb="FF000000"/>
            <rFont val="Tahoma"/>
            <family val="2"/>
          </rPr>
          <t xml:space="preserve">Enter the telephone number of the contact person 
</t>
        </r>
        <r>
          <rPr>
            <sz val="8"/>
            <color rgb="FF000000"/>
            <rFont val="Tahoma"/>
            <family val="2"/>
          </rPr>
          <t>(E.g.: 514 598-3030)</t>
        </r>
      </text>
    </comment>
    <comment ref="C12" authorId="1" shapeId="0" xr:uid="{6842D129-CBB4-4D8D-8A7A-13E3F5592C06}">
      <text>
        <r>
          <rPr>
            <sz val="8"/>
            <color rgb="FF000000"/>
            <rFont val="Tahoma"/>
            <family val="2"/>
          </rPr>
          <t xml:space="preserve">Enter the address of the company
</t>
        </r>
        <r>
          <rPr>
            <sz val="8"/>
            <color rgb="FF000000"/>
            <rFont val="Tahoma"/>
            <family val="2"/>
          </rPr>
          <t>(E.g.: 1717 du Havre)</t>
        </r>
      </text>
    </comment>
    <comment ref="C13" authorId="1" shapeId="0" xr:uid="{02A84D38-920D-49F8-BE85-E13F658477C4}">
      <text>
        <r>
          <rPr>
            <sz val="8"/>
            <color rgb="FF000000"/>
            <rFont val="Tahoma"/>
            <family val="2"/>
          </rPr>
          <t xml:space="preserve">Enter the municipality and the province
</t>
        </r>
        <r>
          <rPr>
            <sz val="8"/>
            <color rgb="FF000000"/>
            <rFont val="Tahoma"/>
            <family val="2"/>
          </rPr>
          <t>(E.g.: Montréal, QC)</t>
        </r>
      </text>
    </comment>
    <comment ref="G13" authorId="0" shapeId="0" xr:uid="{0BE25A5D-3146-46F3-A508-221B5D299006}">
      <text>
        <r>
          <rPr>
            <sz val="8"/>
            <color rgb="FF000000"/>
            <rFont val="Tahoma"/>
            <family val="2"/>
          </rPr>
          <t xml:space="preserve">Enter the fax  number of the contact person
</t>
        </r>
        <r>
          <rPr>
            <sz val="8"/>
            <color rgb="FF000000"/>
            <rFont val="Tahoma"/>
            <family val="2"/>
          </rPr>
          <t>(E.g.: 514 598-3030)</t>
        </r>
      </text>
    </comment>
    <comment ref="C14" authorId="1" shapeId="0" xr:uid="{9109998A-63E0-439B-BADB-83D2D23B1F6A}">
      <text>
        <r>
          <rPr>
            <sz val="8"/>
            <color rgb="FF000000"/>
            <rFont val="Tahoma"/>
            <family val="2"/>
          </rPr>
          <t xml:space="preserve">Enter the postal code
</t>
        </r>
        <r>
          <rPr>
            <sz val="8"/>
            <color rgb="FF000000"/>
            <rFont val="Tahoma"/>
            <family val="2"/>
          </rPr>
          <t>(E.g.: H2K 2X3)</t>
        </r>
      </text>
    </comment>
    <comment ref="G24" authorId="2" shapeId="0" xr:uid="{1C42245F-E469-43F9-B1A8-BCDB987CF3FC}">
      <text>
        <r>
          <rPr>
            <sz val="8"/>
            <color rgb="FF000000"/>
            <rFont val="Arial"/>
            <family val="2"/>
          </rPr>
          <t>Enter the account number in the format: XXXX-XXXX-XXX</t>
        </r>
      </text>
    </comment>
    <comment ref="G26" authorId="2" shapeId="0" xr:uid="{909937F7-C41A-464F-896A-34CD3025A861}">
      <text>
        <r>
          <rPr>
            <sz val="8"/>
            <color rgb="FF000000"/>
            <rFont val="Arial"/>
            <family val="2"/>
          </rPr>
          <t>Enter the name of the grant</t>
        </r>
      </text>
    </comment>
    <comment ref="E33" authorId="2" shapeId="0" xr:uid="{29751A9F-3C1E-4886-A185-8F7C70F15953}">
      <text>
        <r>
          <rPr>
            <sz val="8"/>
            <color rgb="FF000000"/>
            <rFont val="Arial"/>
            <family val="2"/>
          </rPr>
          <t>PEXXX (Énergir file number)</t>
        </r>
      </text>
    </comment>
    <comment ref="C36" authorId="1" shapeId="0" xr:uid="{ABCAAABF-C70C-41B2-BFFB-6C48FA5F6AF8}">
      <text>
        <r>
          <rPr>
            <sz val="8"/>
            <color rgb="FF000000"/>
            <rFont val="Tahoma"/>
            <family val="2"/>
          </rPr>
          <t xml:space="preserve">Enter the address
</t>
        </r>
        <r>
          <rPr>
            <sz val="8"/>
            <color rgb="FF000000"/>
            <rFont val="Tahoma"/>
            <family val="2"/>
          </rPr>
          <t>(E.g.: 1717, du Havre)</t>
        </r>
      </text>
    </comment>
    <comment ref="C37" authorId="1" shapeId="0" xr:uid="{47A9A4BF-2978-42E7-BD55-A692434D25E1}">
      <text>
        <r>
          <rPr>
            <sz val="8"/>
            <color rgb="FF000000"/>
            <rFont val="Tahoma"/>
            <family val="2"/>
          </rPr>
          <t xml:space="preserve">Enter the municipality and the province
</t>
        </r>
        <r>
          <rPr>
            <sz val="8"/>
            <color rgb="FF000000"/>
            <rFont val="Tahoma"/>
            <family val="2"/>
          </rPr>
          <t>(E.g.: Montréal, QC)</t>
        </r>
      </text>
    </comment>
    <comment ref="C38" authorId="1" shapeId="0" xr:uid="{4DE2D23E-D925-4D0B-8BAB-7BEE5F70D867}">
      <text>
        <r>
          <rPr>
            <sz val="8"/>
            <color rgb="FF000000"/>
            <rFont val="Tahoma"/>
            <family val="2"/>
          </rPr>
          <t xml:space="preserve">Enter the postal code
</t>
        </r>
        <r>
          <rPr>
            <sz val="8"/>
            <color rgb="FF000000"/>
            <rFont val="Tahoma"/>
            <family val="2"/>
          </rPr>
          <t>(E.g.: H2K 2X3)</t>
        </r>
      </text>
    </comment>
    <comment ref="C41" authorId="2" shapeId="0" xr:uid="{DE1997AD-7C0D-41B9-B619-4378E5D9EF55}">
      <text>
        <r>
          <rPr>
            <sz val="8"/>
            <color rgb="FF000000"/>
            <rFont val="Arial"/>
            <family val="2"/>
          </rPr>
          <t>Give a brief description of the work carried out</t>
        </r>
      </text>
    </comment>
    <comment ref="F49" authorId="2" shapeId="0" xr:uid="{B7014BFA-02BD-481F-9804-E0424F782BE3}">
      <text>
        <r>
          <rPr>
            <sz val="8"/>
            <color rgb="FF000000"/>
            <rFont val="Arial"/>
            <family val="2"/>
          </rPr>
          <t>To be completed</t>
        </r>
      </text>
    </comment>
    <comment ref="F50" authorId="2" shapeId="0" xr:uid="{55DF15D6-4E65-4367-936B-1AEC356B1E46}">
      <text>
        <r>
          <rPr>
            <sz val="8"/>
            <color rgb="FF000000"/>
            <rFont val="Arial"/>
            <family val="2"/>
          </rPr>
          <t>To be completed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Côté Daniel</author>
  </authors>
  <commentList>
    <comment ref="H58" authorId="0" shapeId="0" xr:uid="{703148B4-23B8-47ED-B4CE-A6B1821563F8}">
      <text>
        <r>
          <rPr>
            <sz val="9"/>
            <color rgb="FF000000"/>
            <rFont val="Tahoma"/>
            <family val="2"/>
          </rPr>
          <t xml:space="preserve">NOTE:
</t>
        </r>
        <r>
          <rPr>
            <sz val="9"/>
            <color rgb="FF000000"/>
            <rFont val="Tahoma"/>
            <family val="2"/>
          </rPr>
          <t xml:space="preserve">0:multiplie le facteur par le nombre d'appareil seulement
</t>
        </r>
        <r>
          <rPr>
            <sz val="9"/>
            <color rgb="FF000000"/>
            <rFont val="Tahoma"/>
            <family val="2"/>
          </rPr>
          <t xml:space="preserve">1 : multiplie le facteur par la puissance, les pcm ou les économies et par le nombre d'appareil
</t>
        </r>
      </text>
    </comment>
  </commentList>
</comments>
</file>

<file path=xl/sharedStrings.xml><?xml version="1.0" encoding="utf-8"?>
<sst xmlns="http://schemas.openxmlformats.org/spreadsheetml/2006/main" count="849" uniqueCount="529">
  <si>
    <t>0. Completion steps</t>
  </si>
  <si>
    <t>New Efficient Construction</t>
  </si>
  <si>
    <t xml:space="preserve">Here are the major steps in the New Efficient Construction Grant 
Please consult the Guide for more information at: </t>
  </si>
  <si>
    <t>https://www.energir.com/en/business/grants/energy-efficiency-programs/new-efficient-construction/</t>
  </si>
  <si>
    <t>1. Declaration of Interest</t>
  </si>
  <si>
    <t>* Mandatory fields</t>
  </si>
  <si>
    <t>Révision 2021-11</t>
  </si>
  <si>
    <t>Section 1 – Identification of participant</t>
  </si>
  <si>
    <t>Customer (legal entity that is or will be billed for natural gas consumption)</t>
  </si>
  <si>
    <r>
      <rPr>
        <sz val="10"/>
        <color rgb="FFED1D24"/>
        <rFont val="Arial"/>
        <family val="2"/>
        <scheme val="minor"/>
      </rPr>
      <t xml:space="preserve">* </t>
    </r>
    <r>
      <rPr>
        <sz val="10"/>
        <color rgb="FF002D5B"/>
        <rFont val="Arial"/>
        <family val="2"/>
        <scheme val="minor"/>
      </rPr>
      <t>Name of company:</t>
    </r>
  </si>
  <si>
    <r>
      <rPr>
        <sz val="10"/>
        <color rgb="FFED1D24"/>
        <rFont val="Arial"/>
        <family val="2"/>
        <scheme val="minor"/>
      </rPr>
      <t xml:space="preserve">* </t>
    </r>
    <r>
      <rPr>
        <sz val="10"/>
        <color theme="1"/>
        <rFont val="Arial (Corps)"/>
      </rPr>
      <t>Québec Enterprise Number (NEQ):</t>
    </r>
  </si>
  <si>
    <r>
      <rPr>
        <sz val="10"/>
        <color rgb="FFED1D24"/>
        <rFont val="Arial"/>
        <family val="2"/>
        <scheme val="minor"/>
      </rPr>
      <t xml:space="preserve">* </t>
    </r>
    <r>
      <rPr>
        <sz val="10"/>
        <color rgb="FF002D5B"/>
        <rFont val="Arial"/>
        <family val="2"/>
        <scheme val="minor"/>
      </rPr>
      <t>Address:</t>
    </r>
  </si>
  <si>
    <r>
      <rPr>
        <sz val="10"/>
        <color rgb="FFED1D24"/>
        <rFont val="Arial"/>
        <family val="2"/>
        <scheme val="minor"/>
      </rPr>
      <t xml:space="preserve">* </t>
    </r>
    <r>
      <rPr>
        <sz val="10"/>
        <color rgb="FF002D5B"/>
        <rFont val="Arial"/>
        <family val="2"/>
        <scheme val="minor"/>
      </rPr>
      <t xml:space="preserve">Municipality:                                                                                </t>
    </r>
    <r>
      <rPr>
        <sz val="10"/>
        <color rgb="FFED1D24"/>
        <rFont val="Arial"/>
        <family val="2"/>
        <scheme val="minor"/>
      </rPr>
      <t>* Postal c</t>
    </r>
    <r>
      <rPr>
        <sz val="10"/>
        <color rgb="FF002D5B"/>
        <rFont val="Arial"/>
        <family val="2"/>
        <scheme val="minor"/>
      </rPr>
      <t>ode :</t>
    </r>
  </si>
  <si>
    <r>
      <rPr>
        <sz val="10"/>
        <color rgb="FFED1D24"/>
        <rFont val="Arial"/>
        <family val="2"/>
        <scheme val="minor"/>
      </rPr>
      <t xml:space="preserve">* </t>
    </r>
    <r>
      <rPr>
        <sz val="10"/>
        <color rgb="FF002D5B"/>
        <rFont val="Arial"/>
        <family val="2"/>
        <scheme val="minor"/>
      </rPr>
      <t>Postal code:</t>
    </r>
  </si>
  <si>
    <r>
      <rPr>
        <sz val="10"/>
        <color rgb="FFED1D24"/>
        <rFont val="Arial"/>
        <family val="2"/>
        <scheme val="minor"/>
      </rPr>
      <t xml:space="preserve">* </t>
    </r>
    <r>
      <rPr>
        <sz val="10"/>
        <color theme="1"/>
        <rFont val="Arial (Corps)"/>
      </rPr>
      <t>Resource person:</t>
    </r>
  </si>
  <si>
    <r>
      <rPr>
        <sz val="10"/>
        <color rgb="FFFF0000"/>
        <rFont val="Arial"/>
        <family val="2"/>
        <scheme val="minor"/>
      </rPr>
      <t xml:space="preserve">* </t>
    </r>
    <r>
      <rPr>
        <sz val="10"/>
        <color theme="1"/>
        <rFont val="Arial"/>
        <family val="2"/>
        <scheme val="minor"/>
      </rPr>
      <t>Title:</t>
    </r>
  </si>
  <si>
    <r>
      <rPr>
        <sz val="10"/>
        <color rgb="FFED1D24"/>
        <rFont val="Arial"/>
        <family val="2"/>
        <scheme val="minor"/>
      </rPr>
      <t xml:space="preserve">* </t>
    </r>
    <r>
      <rPr>
        <sz val="10"/>
        <color rgb="FF002D5B"/>
        <rFont val="Arial"/>
        <family val="2"/>
        <scheme val="minor"/>
      </rPr>
      <t xml:space="preserve">Telephone:                                                             </t>
    </r>
  </si>
  <si>
    <t>Cell:</t>
  </si>
  <si>
    <r>
      <rPr>
        <sz val="10"/>
        <color rgb="FFED1D24"/>
        <rFont val="Arial"/>
        <family val="2"/>
        <scheme val="minor"/>
      </rPr>
      <t xml:space="preserve">* </t>
    </r>
    <r>
      <rPr>
        <sz val="10"/>
        <color theme="1"/>
        <rFont val="Arial (Corps)"/>
      </rPr>
      <t>E-mail:</t>
    </r>
  </si>
  <si>
    <t>Applicant/Participant (if different from Customer)</t>
  </si>
  <si>
    <t>&lt; Select  &gt;</t>
  </si>
  <si>
    <r>
      <rPr>
        <sz val="10"/>
        <color rgb="FFED1D24"/>
        <rFont val="Arial"/>
        <family val="2"/>
        <scheme val="minor"/>
      </rPr>
      <t xml:space="preserve">* </t>
    </r>
    <r>
      <rPr>
        <sz val="10"/>
        <color rgb="FF002D5B"/>
        <rFont val="Arial"/>
        <family val="2"/>
        <scheme val="minor"/>
      </rPr>
      <t xml:space="preserve">Municipality:                                                                                </t>
    </r>
    <r>
      <rPr>
        <sz val="10"/>
        <color rgb="FFED1D24"/>
        <rFont val="Arial"/>
        <family val="2"/>
        <scheme val="minor"/>
      </rPr>
      <t>* Postal c</t>
    </r>
    <r>
      <rPr>
        <sz val="10"/>
        <color rgb="FF002D5B"/>
        <rFont val="Arial"/>
        <family val="2"/>
        <scheme val="minor"/>
      </rPr>
      <t>ode:</t>
    </r>
  </si>
  <si>
    <r>
      <rPr>
        <b/>
        <sz val="10"/>
        <color rgb="FFFFFFFF"/>
        <rFont val="Arial"/>
        <family val="2"/>
        <scheme val="minor"/>
      </rPr>
      <t>Section 2 – Consentement du participant</t>
    </r>
  </si>
  <si>
    <t>Section 2 – Identification of person responsible for the energy simulation</t>
  </si>
  <si>
    <r>
      <rPr>
        <sz val="10"/>
        <color rgb="FFED1D24"/>
        <rFont val="Arial"/>
        <family val="2"/>
        <scheme val="minor"/>
      </rPr>
      <t xml:space="preserve">* </t>
    </r>
    <r>
      <rPr>
        <sz val="10"/>
        <color theme="1"/>
        <rFont val="Arial (Corps)"/>
      </rPr>
      <t>Last &amp; first names:</t>
    </r>
  </si>
  <si>
    <t>Section 3 – Information about the project</t>
  </si>
  <si>
    <r>
      <rPr>
        <sz val="10"/>
        <color rgb="FFED1D24"/>
        <rFont val="Arial"/>
        <family val="2"/>
        <scheme val="minor"/>
      </rPr>
      <t xml:space="preserve">* </t>
    </r>
    <r>
      <rPr>
        <sz val="10"/>
        <color rgb="FF002D5B"/>
        <rFont val="Arial"/>
        <family val="2"/>
        <scheme val="minor"/>
      </rPr>
      <t>Name of project/commercial building</t>
    </r>
    <r>
      <rPr>
        <sz val="10"/>
        <rFont val="Arial"/>
        <family val="2"/>
        <scheme val="minor"/>
      </rPr>
      <t>:</t>
    </r>
  </si>
  <si>
    <r>
      <rPr>
        <sz val="10"/>
        <color rgb="FFED1D24"/>
        <rFont val="Arial"/>
        <family val="2"/>
        <scheme val="minor"/>
      </rPr>
      <t xml:space="preserve">* </t>
    </r>
    <r>
      <rPr>
        <sz val="10"/>
        <color rgb="FF002D5B"/>
        <rFont val="Arial"/>
        <family val="2"/>
        <scheme val="minor"/>
      </rPr>
      <t>Énergir account no. (if known)</t>
    </r>
    <r>
      <rPr>
        <sz val="10"/>
        <rFont val="Arial"/>
        <family val="2"/>
        <scheme val="minor"/>
      </rPr>
      <t>:</t>
    </r>
  </si>
  <si>
    <r>
      <rPr>
        <sz val="10"/>
        <color rgb="FFED1D24"/>
        <rFont val="Arial"/>
        <family val="2"/>
        <scheme val="minor"/>
      </rPr>
      <t xml:space="preserve">* </t>
    </r>
    <r>
      <rPr>
        <sz val="10"/>
        <color rgb="FF002D5B"/>
        <rFont val="Arial"/>
        <family val="2"/>
        <scheme val="minor"/>
      </rPr>
      <t>Address of building covered by project:</t>
    </r>
    <r>
      <rPr>
        <vertAlign val="superscript"/>
        <sz val="10"/>
        <color rgb="FF002D5B"/>
        <rFont val="Arial"/>
        <family val="2"/>
        <scheme val="minor"/>
      </rPr>
      <t>1</t>
    </r>
  </si>
  <si>
    <r>
      <rPr>
        <sz val="10"/>
        <color rgb="FFED1D24"/>
        <rFont val="Arial"/>
        <family val="2"/>
        <scheme val="minor"/>
      </rPr>
      <t xml:space="preserve">* </t>
    </r>
    <r>
      <rPr>
        <sz val="10"/>
        <color theme="1"/>
        <rFont val="Arial (Corps)"/>
      </rPr>
      <t>Municipality:</t>
    </r>
  </si>
  <si>
    <r>
      <rPr>
        <sz val="10"/>
        <color rgb="FFED1D24"/>
        <rFont val="Arial"/>
        <family val="2"/>
        <scheme val="minor"/>
      </rPr>
      <t xml:space="preserve">* </t>
    </r>
    <r>
      <rPr>
        <sz val="10"/>
        <color theme="1"/>
        <rFont val="Arial (Corps)"/>
      </rPr>
      <t>Postal code:</t>
    </r>
  </si>
  <si>
    <r>
      <rPr>
        <vertAlign val="superscript"/>
        <sz val="10"/>
        <color rgb="FF002D5B"/>
        <rFont val="Arial"/>
        <family val="2"/>
        <scheme val="minor"/>
      </rPr>
      <t>1</t>
    </r>
    <r>
      <rPr>
        <sz val="10"/>
        <color rgb="FF002D5B"/>
        <rFont val="Arial"/>
        <family val="2"/>
        <scheme val="minor"/>
      </rPr>
      <t xml:space="preserve"> If name of street is unknown, show Lot No.:</t>
    </r>
  </si>
  <si>
    <t>Cadastral no.:</t>
  </si>
  <si>
    <r>
      <rPr>
        <sz val="10"/>
        <color rgb="FFED1D24"/>
        <rFont val="Arial"/>
        <family val="2"/>
        <scheme val="minor"/>
      </rPr>
      <t xml:space="preserve">* </t>
    </r>
    <r>
      <rPr>
        <sz val="10"/>
        <color rgb="FF002D5B"/>
        <rFont val="Arial"/>
        <family val="2"/>
        <scheme val="minor"/>
      </rPr>
      <t xml:space="preserve">Type of building proposed: </t>
    </r>
  </si>
  <si>
    <r>
      <rPr>
        <sz val="10"/>
        <color rgb="FFED1D24"/>
        <rFont val="Arial"/>
        <family val="2"/>
        <scheme val="minor"/>
      </rPr>
      <t xml:space="preserve">* </t>
    </r>
    <r>
      <rPr>
        <sz val="10"/>
        <color theme="1"/>
        <rFont val="Arial (Corps)"/>
      </rPr>
      <t xml:space="preserve">Approx. no. of units (residential project only): </t>
    </r>
  </si>
  <si>
    <r>
      <rPr>
        <sz val="10"/>
        <color rgb="FFED1D24"/>
        <rFont val="Arial"/>
        <family val="2"/>
        <scheme val="minor"/>
      </rPr>
      <t xml:space="preserve">* </t>
    </r>
    <r>
      <rPr>
        <sz val="10"/>
        <color theme="1"/>
        <rFont val="Arial (Corps)"/>
      </rPr>
      <t xml:space="preserve">NAICS code (min. 6 characters): </t>
    </r>
  </si>
  <si>
    <r>
      <rPr>
        <sz val="10"/>
        <color rgb="FFED1D24"/>
        <rFont val="Arial"/>
        <family val="2"/>
        <scheme val="minor"/>
      </rPr>
      <t xml:space="preserve">* </t>
    </r>
    <r>
      <rPr>
        <sz val="10"/>
        <color rgb="FF002D5B"/>
        <rFont val="Arial"/>
        <family val="2"/>
        <scheme val="minor"/>
      </rPr>
      <t xml:space="preserve">Nature of project: </t>
    </r>
  </si>
  <si>
    <t>&lt; Select &gt;</t>
  </si>
  <si>
    <r>
      <rPr>
        <sz val="10"/>
        <color rgb="FFED1D24"/>
        <rFont val="Arial"/>
        <family val="2"/>
        <scheme val="minor"/>
      </rPr>
      <t xml:space="preserve">* </t>
    </r>
    <r>
      <rPr>
        <sz val="10"/>
        <color theme="1"/>
        <rFont val="Arial (Corps)"/>
      </rPr>
      <t xml:space="preserve">Estimated annual consumption of natural gas: </t>
    </r>
  </si>
  <si>
    <r>
      <rPr>
        <sz val="10"/>
        <color rgb="FFED1D24"/>
        <rFont val="Arial"/>
        <family val="2"/>
        <scheme val="minor"/>
      </rPr>
      <t xml:space="preserve">* </t>
    </r>
    <r>
      <rPr>
        <sz val="10"/>
        <color rgb="FF002D5B"/>
        <rFont val="Arial"/>
        <family val="2"/>
        <scheme val="minor"/>
      </rPr>
      <t xml:space="preserve">Date work is expected to begin: </t>
    </r>
  </si>
  <si>
    <t>(yyyy-mm-dd)</t>
  </si>
  <si>
    <t>Section 4 – Payment of financial assistance</t>
  </si>
  <si>
    <t>Indicate who should receive the financial assistance:</t>
  </si>
  <si>
    <r>
      <rPr>
        <sz val="10"/>
        <color rgb="FFED1D24"/>
        <rFont val="Arial"/>
        <family val="2"/>
        <scheme val="minor"/>
      </rPr>
      <t xml:space="preserve">* </t>
    </r>
    <r>
      <rPr>
        <sz val="10"/>
        <color rgb="FF002D5B"/>
        <rFont val="Arial"/>
        <family val="2"/>
        <scheme val="minor"/>
      </rPr>
      <t xml:space="preserve">Name of company receiving the financial assistance: </t>
    </r>
  </si>
  <si>
    <t>Indicate address, if different from that shown above</t>
  </si>
  <si>
    <r>
      <rPr>
        <sz val="10"/>
        <color rgb="FFED1D24"/>
        <rFont val="Arial"/>
        <family val="2"/>
        <scheme val="minor"/>
      </rPr>
      <t xml:space="preserve">* </t>
    </r>
    <r>
      <rPr>
        <sz val="10"/>
        <color rgb="FF002D5B"/>
        <rFont val="Arial"/>
        <family val="2"/>
        <scheme val="minor"/>
      </rPr>
      <t xml:space="preserve">Municipality:                                                                              </t>
    </r>
    <r>
      <rPr>
        <sz val="10"/>
        <color rgb="FFED1D24"/>
        <rFont val="Arial"/>
        <family val="2"/>
        <scheme val="minor"/>
      </rPr>
      <t xml:space="preserve">* </t>
    </r>
    <r>
      <rPr>
        <sz val="10"/>
        <color rgb="FF002D5B"/>
        <rFont val="Arial"/>
        <family val="2"/>
        <scheme val="minor"/>
      </rPr>
      <t>Postal code:</t>
    </r>
  </si>
  <si>
    <r>
      <rPr>
        <sz val="10"/>
        <color rgb="FFED1D24"/>
        <rFont val="Arial"/>
        <family val="2"/>
        <scheme val="minor"/>
      </rPr>
      <t xml:space="preserve">* </t>
    </r>
    <r>
      <rPr>
        <sz val="10"/>
        <color rgb="FF002D5B"/>
        <rFont val="Arial"/>
        <family val="2"/>
        <scheme val="minor"/>
      </rPr>
      <t xml:space="preserve">Postal code: </t>
    </r>
  </si>
  <si>
    <t>Section 5 – Declaration of interest</t>
  </si>
  <si>
    <t xml:space="preserve">The participant hereby wishes to advise Énergir of his/her intention to participate in the New Efficient Construction Grant covering the facilities at the address indicated above. The participant understands that, in order to benefit from this Grant, the energy simulation and the review report must respect the eligibility criteria and all the terms and conditions of the Grant, as described in the Participant’s Guide. </t>
  </si>
  <si>
    <t xml:space="preserve">The participant acknowledges having noted the eligibility criteria and all the terms and conditions, as described in the Participant’s Guide, and confirms his/her respect of those terms and conditions. </t>
  </si>
  <si>
    <t>The participant declares that the information provided in all the documents submitted in connection with his/her participation in this program is accurate and complete. The participant acknowledges that any false declaration may lead to the full repayment of the financial assistance awarded by Énergir</t>
  </si>
  <si>
    <r>
      <rPr>
        <sz val="10"/>
        <color rgb="FFED1D24"/>
        <rFont val="Arial"/>
        <family val="2"/>
        <scheme val="minor"/>
      </rPr>
      <t xml:space="preserve">* </t>
    </r>
    <r>
      <rPr>
        <sz val="10"/>
        <color rgb="FF002D5B"/>
        <rFont val="Arial"/>
        <family val="2"/>
        <scheme val="minor"/>
      </rPr>
      <t>Name of participant:</t>
    </r>
    <r>
      <rPr>
        <vertAlign val="superscript"/>
        <sz val="10"/>
        <color rgb="FF002D5B"/>
        <rFont val="Arial (Corps)"/>
      </rPr>
      <t>2</t>
    </r>
    <r>
      <rPr>
        <sz val="10"/>
        <color rgb="FF002D5B"/>
        <rFont val="Arial"/>
        <family val="2"/>
        <scheme val="minor"/>
      </rPr>
      <t xml:space="preserve">                                                         </t>
    </r>
  </si>
  <si>
    <r>
      <rPr>
        <sz val="10"/>
        <color rgb="FFED1D24"/>
        <rFont val="Arial"/>
        <family val="2"/>
        <scheme val="minor"/>
      </rPr>
      <t xml:space="preserve">* </t>
    </r>
    <r>
      <rPr>
        <sz val="10"/>
        <color rgb="FF002D5B"/>
        <rFont val="Arial"/>
        <family val="2"/>
        <scheme val="minor"/>
      </rPr>
      <t>Date:</t>
    </r>
  </si>
  <si>
    <t>(year-mm-dd)</t>
  </si>
  <si>
    <r>
      <rPr>
        <b/>
        <sz val="14"/>
        <color rgb="FF00B0F0"/>
        <rFont val="Arial"/>
        <family val="2"/>
        <scheme val="minor"/>
      </rPr>
      <t xml:space="preserve">Send this form in Excel format to: </t>
    </r>
    <r>
      <rPr>
        <b/>
        <u/>
        <sz val="14"/>
        <color rgb="FF00B0F0"/>
        <rFont val="Arial"/>
        <family val="2"/>
        <scheme val="minor"/>
      </rPr>
      <t>energyefficiency@energir.com</t>
    </r>
  </si>
  <si>
    <r>
      <rPr>
        <vertAlign val="superscript"/>
        <sz val="9"/>
        <color theme="1"/>
        <rFont val="Arial (Corps)"/>
      </rPr>
      <t>2</t>
    </r>
    <r>
      <rPr>
        <sz val="9"/>
        <color theme="1"/>
        <rFont val="Arial"/>
        <family val="2"/>
        <scheme val="minor"/>
      </rPr>
      <t xml:space="preserve">  This form should be sent by e-mail to Énergir by the participant or the participant/customer must be copied at the time it is sent. </t>
    </r>
  </si>
  <si>
    <t>Énergir reserves the right to modify or terminate the program at any time without prior notice. Énergir is not responsible for any lost e-mails. Énergir undertakes to process the requests it receives within what it believes to be a reasonable time.</t>
  </si>
  <si>
    <t>2. Declaration on Energy Simulation — PRELIMINARY</t>
  </si>
  <si>
    <r>
      <rPr>
        <sz val="10"/>
        <color rgb="FFFF0000"/>
        <rFont val="Arial"/>
        <family val="2"/>
        <scheme val="minor"/>
      </rPr>
      <t>*</t>
    </r>
    <r>
      <rPr>
        <sz val="10"/>
        <color theme="1"/>
        <rFont val="Arial"/>
        <family val="2"/>
        <scheme val="minor"/>
      </rPr>
      <t xml:space="preserve"> Projet number assigned by Énergir (PE235-xxxx): </t>
    </r>
  </si>
  <si>
    <t>PE235-XXXX</t>
  </si>
  <si>
    <r>
      <rPr>
        <sz val="10"/>
        <color rgb="FFED1D24"/>
        <rFont val="Arial"/>
        <family val="2"/>
        <scheme val="minor"/>
      </rPr>
      <t xml:space="preserve">* </t>
    </r>
    <r>
      <rPr>
        <sz val="10"/>
        <rFont val="Arial"/>
        <family val="2"/>
        <scheme val="minor"/>
      </rPr>
      <t>S</t>
    </r>
    <r>
      <rPr>
        <sz val="10"/>
        <color rgb="FF002D5B"/>
        <rFont val="Arial"/>
        <family val="2"/>
        <scheme val="minor"/>
      </rPr>
      <t>imulation software used:</t>
    </r>
  </si>
  <si>
    <t xml:space="preserve">Version: </t>
  </si>
  <si>
    <r>
      <t>*</t>
    </r>
    <r>
      <rPr>
        <sz val="10"/>
        <color theme="1"/>
        <rFont val="Arial"/>
        <family val="2"/>
        <scheme val="minor"/>
      </rPr>
      <t xml:space="preserve"> Reference used:  </t>
    </r>
    <r>
      <rPr>
        <sz val="10"/>
        <color rgb="FFED1D24"/>
        <rFont val="Arial"/>
        <family val="2"/>
        <scheme val="minor"/>
      </rPr>
      <t xml:space="preserve">   </t>
    </r>
  </si>
  <si>
    <t xml:space="preserve">Identification of professional who carried out the energy simulation </t>
  </si>
  <si>
    <r>
      <rPr>
        <sz val="10"/>
        <color rgb="FF002D5B"/>
        <rFont val="Arial"/>
        <family val="2"/>
        <scheme val="minor"/>
      </rPr>
      <t>Please update the information under Tab 1</t>
    </r>
    <r>
      <rPr>
        <i/>
        <sz val="10"/>
        <color rgb="FF002D5B"/>
        <rFont val="Arial"/>
        <family val="2"/>
        <scheme val="minor"/>
      </rPr>
      <t xml:space="preserve"> — Declaration of Interest, Section 2, if appropriate</t>
    </r>
  </si>
  <si>
    <t xml:space="preserve">Name of person:                                                        </t>
  </si>
  <si>
    <t>Title:</t>
  </si>
  <si>
    <t xml:space="preserve">Telephone:                                                             </t>
  </si>
  <si>
    <t>E-mail:</t>
  </si>
  <si>
    <t>Name of company:</t>
  </si>
  <si>
    <t>Address:</t>
  </si>
  <si>
    <t>Municipality:</t>
  </si>
  <si>
    <t>Postal code:</t>
  </si>
  <si>
    <t>Section 2 – Information about the project</t>
  </si>
  <si>
    <r>
      <rPr>
        <sz val="10"/>
        <color rgb="FFED1D24"/>
        <rFont val="Arial"/>
        <family val="2"/>
        <scheme val="minor"/>
      </rPr>
      <t xml:space="preserve">* </t>
    </r>
    <r>
      <rPr>
        <sz val="10"/>
        <color rgb="FF002D5B"/>
        <rFont val="Arial"/>
        <family val="2"/>
        <scheme val="minor"/>
      </rPr>
      <t>Surface area of building (m²):</t>
    </r>
  </si>
  <si>
    <r>
      <rPr>
        <sz val="10"/>
        <color rgb="FFED1D24"/>
        <rFont val="Arial"/>
        <family val="2"/>
        <scheme val="minor"/>
      </rPr>
      <t xml:space="preserve">* </t>
    </r>
    <r>
      <rPr>
        <sz val="10"/>
        <color rgb="FF002D5B"/>
        <rFont val="Arial"/>
        <family val="2"/>
        <scheme val="minor"/>
      </rPr>
      <t>Surface area of heated space (m²):</t>
    </r>
  </si>
  <si>
    <r>
      <rPr>
        <sz val="10"/>
        <color rgb="FFFF0000"/>
        <rFont val="Arial"/>
        <family val="2"/>
        <scheme val="minor"/>
      </rPr>
      <t>*</t>
    </r>
    <r>
      <rPr>
        <sz val="10"/>
        <color rgb="FF002D5B"/>
        <rFont val="Arial"/>
        <family val="2"/>
        <scheme val="minor"/>
      </rPr>
      <t xml:space="preserve"> Description of use(s) of the building (e.g., commercial, residential, etc.):</t>
    </r>
  </si>
  <si>
    <t>Type of use</t>
  </si>
  <si>
    <t>Surface area (m²)</t>
  </si>
  <si>
    <r>
      <rPr>
        <sz val="10"/>
        <color rgb="FFED1D24"/>
        <rFont val="Arial"/>
        <family val="2"/>
        <scheme val="minor"/>
      </rPr>
      <t xml:space="preserve">* </t>
    </r>
    <r>
      <rPr>
        <sz val="10"/>
        <color rgb="FF002D5B"/>
        <rFont val="Arial"/>
        <family val="2"/>
        <scheme val="minor"/>
      </rPr>
      <t>Date of construction permit:</t>
    </r>
  </si>
  <si>
    <r>
      <rPr>
        <sz val="10"/>
        <color rgb="FFED1D24"/>
        <rFont val="Arial"/>
        <family val="2"/>
        <scheme val="minor"/>
      </rPr>
      <t xml:space="preserve">* </t>
    </r>
    <r>
      <rPr>
        <sz val="10"/>
        <color theme="1"/>
        <rFont val="Arial (Corps)"/>
      </rPr>
      <t>Date (approx.) the building comes into use:</t>
    </r>
  </si>
  <si>
    <r>
      <rPr>
        <sz val="10"/>
        <color rgb="FFED1D24"/>
        <rFont val="Arial"/>
        <family val="2"/>
        <scheme val="minor"/>
      </rPr>
      <t xml:space="preserve">* </t>
    </r>
    <r>
      <rPr>
        <sz val="10"/>
        <color rgb="FF002D5B"/>
        <rFont val="Arial"/>
        <family val="2"/>
        <scheme val="minor"/>
      </rPr>
      <t>Total estimated cost of project before taxes ($):</t>
    </r>
  </si>
  <si>
    <t xml:space="preserve">  Breakdown of estimated total cost:</t>
  </si>
  <si>
    <t>Electrical:</t>
  </si>
  <si>
    <t>% of total</t>
  </si>
  <si>
    <t>Mechanical:</t>
  </si>
  <si>
    <t xml:space="preserve">Civil &amp; other: </t>
  </si>
  <si>
    <t>Total</t>
  </si>
  <si>
    <t>%</t>
  </si>
  <si>
    <t>Total estimated cost of integrated design process, if used ($):</t>
  </si>
  <si>
    <t>Estimate of maximum possible financial assistance based on eligible costs:</t>
  </si>
  <si>
    <t>$</t>
  </si>
  <si>
    <t>Section 3 – Information about equipment eligible for financial assistance from Énergir</t>
  </si>
  <si>
    <r>
      <rPr>
        <sz val="10"/>
        <color rgb="FFFF0000"/>
        <rFont val="Arial"/>
        <family val="2"/>
        <scheme val="minor"/>
      </rPr>
      <t>*</t>
    </r>
    <r>
      <rPr>
        <sz val="10"/>
        <color rgb="FF002D5B"/>
        <rFont val="Arial"/>
        <family val="2"/>
        <scheme val="minor"/>
      </rPr>
      <t xml:space="preserve"> Complete the following tables by listing the equipment that will be installed in the building and that are eligible for financial assistance from the Énergir grant for efficient appliances.
The estimated savings from this equipment will be deducted from the project's total natural gas savings since it is already covered by the Énergir grant for efficient appliances.</t>
    </r>
  </si>
  <si>
    <t>Type of equipment 1:</t>
  </si>
  <si>
    <t>&lt;Select&gt;</t>
  </si>
  <si>
    <t>Manufacturer</t>
  </si>
  <si>
    <t>Brand</t>
  </si>
  <si>
    <t>Quantity of equipment in use:</t>
  </si>
  <si>
    <t>Modèle</t>
  </si>
  <si>
    <t>Quantity of redundant equipment:</t>
  </si>
  <si>
    <t>Type of equipment 2:</t>
  </si>
  <si>
    <t>Manufacturier</t>
  </si>
  <si>
    <t>Marque</t>
  </si>
  <si>
    <t>Section 4 – Information on the project's energy consumption</t>
  </si>
  <si>
    <t>Description of consumption of reference building and proposed building</t>
  </si>
  <si>
    <t>Reference building</t>
  </si>
  <si>
    <t>Proposed building</t>
  </si>
  <si>
    <t>Electricity (MJ)</t>
  </si>
  <si>
    <t>Natural gas (MJ)</t>
  </si>
  <si>
    <t>Lighting</t>
  </si>
  <si>
    <t>Various equipment</t>
  </si>
  <si>
    <t>Space heating</t>
  </si>
  <si>
    <t>Air conditioning</t>
  </si>
  <si>
    <t xml:space="preserve">Pumps &amp; other </t>
  </si>
  <si>
    <t>Ventilation</t>
  </si>
  <si>
    <t>Domestic hot water</t>
  </si>
  <si>
    <t>Total (MJ)</t>
  </si>
  <si>
    <t>Total natural gas (m³)</t>
  </si>
  <si>
    <t>-</t>
  </si>
  <si>
    <t>Section 5 – Estimate of  amount of possible financial assistance for energy savings</t>
  </si>
  <si>
    <t>Estimated natural gas savings - proposed building (m³) (Section 4):</t>
  </si>
  <si>
    <t>Estimated natural gas savings from equipment eligible for financial assistance from Énergir (m³)(Section 3):</t>
  </si>
  <si>
    <t>Eligible savings under New Efficient Construction Grant (m³):</t>
  </si>
  <si>
    <t xml:space="preserve"> =</t>
  </si>
  <si>
    <t>Estimate of maximum possible financial assistance for energy savings ($):</t>
  </si>
  <si>
    <t>Estimate of maximum possible financial assistance for carrying out energy simulations ($):</t>
  </si>
  <si>
    <t>Section 7 – Certification of results</t>
  </si>
  <si>
    <r>
      <rPr>
        <sz val="10"/>
        <color rgb="FFED1D24"/>
        <rFont val="Arial"/>
        <family val="2"/>
        <scheme val="minor"/>
      </rPr>
      <t xml:space="preserve">* </t>
    </r>
    <r>
      <rPr>
        <sz val="10"/>
        <color rgb="FF002D5B"/>
        <rFont val="Arial"/>
        <family val="2"/>
        <scheme val="minor"/>
      </rPr>
      <t>Name of simulator:</t>
    </r>
    <r>
      <rPr>
        <vertAlign val="superscript"/>
        <sz val="10"/>
        <color rgb="FF002D5B"/>
        <rFont val="Arial (Corps)"/>
      </rPr>
      <t>1</t>
    </r>
    <r>
      <rPr>
        <sz val="10"/>
        <color rgb="FF002D5B"/>
        <rFont val="Arial"/>
        <family val="2"/>
        <scheme val="minor"/>
      </rPr>
      <t xml:space="preserve">                                                         </t>
    </r>
  </si>
  <si>
    <r>
      <rPr>
        <sz val="10"/>
        <color rgb="FFFF0000"/>
        <rFont val="Arial"/>
        <family val="2"/>
        <scheme val="minor"/>
      </rPr>
      <t>*</t>
    </r>
    <r>
      <rPr>
        <sz val="10"/>
        <color theme="1"/>
        <rFont val="Arial"/>
        <family val="2"/>
        <scheme val="minor"/>
      </rPr>
      <t xml:space="preserve"> OIQ no.:</t>
    </r>
  </si>
  <si>
    <r>
      <t xml:space="preserve">Send this form in Excel format to: </t>
    </r>
    <r>
      <rPr>
        <b/>
        <u/>
        <sz val="14"/>
        <color rgb="FF00B0F0"/>
        <rFont val="Arial (Corps)"/>
      </rPr>
      <t>energyefficiency@energir.com</t>
    </r>
  </si>
  <si>
    <r>
      <rPr>
        <vertAlign val="superscript"/>
        <sz val="10"/>
        <color theme="1"/>
        <rFont val="Arial (Corps)"/>
      </rPr>
      <t>1</t>
    </r>
    <r>
      <rPr>
        <sz val="10"/>
        <color theme="1"/>
        <rFont val="Arial"/>
        <family val="2"/>
        <scheme val="minor"/>
      </rPr>
      <t xml:space="preserve"> This form should be sent by e-mail to Énergir by the participant or the participant/customer must be copied at the time it is sent. </t>
    </r>
  </si>
  <si>
    <t>3. Declaration on Energy Simulation — FINAL</t>
  </si>
  <si>
    <r>
      <rPr>
        <b/>
        <sz val="10"/>
        <color theme="1"/>
        <rFont val="Arial"/>
        <family val="2"/>
        <scheme val="minor"/>
      </rPr>
      <t>Instructions</t>
    </r>
    <r>
      <rPr>
        <sz val="10"/>
        <color theme="1"/>
        <rFont val="Arial"/>
        <family val="2"/>
        <scheme val="minor"/>
      </rPr>
      <t xml:space="preserve">: This tab of the form has been partially pre-completed in line with the preliminary data provided under Tab 2. Please validate and complete all the fields. The contents of a cell can be replaced to enter new updated data. </t>
    </r>
  </si>
  <si>
    <r>
      <rPr>
        <sz val="10"/>
        <color rgb="FFED1D24"/>
        <rFont val="Arial"/>
        <family val="2"/>
        <scheme val="minor"/>
      </rPr>
      <t xml:space="preserve">* </t>
    </r>
    <r>
      <rPr>
        <sz val="10"/>
        <color rgb="FF002D5B"/>
        <rFont val="Arial"/>
        <family val="2"/>
        <scheme val="minor"/>
      </rPr>
      <t>Simulation software used:</t>
    </r>
  </si>
  <si>
    <r>
      <t>*</t>
    </r>
    <r>
      <rPr>
        <sz val="10"/>
        <color theme="1"/>
        <rFont val="Arial"/>
        <family val="2"/>
        <scheme val="minor"/>
      </rPr>
      <t xml:space="preserve"> Reference used:</t>
    </r>
  </si>
  <si>
    <t>Identification of professional who carried out the energy simulation</t>
  </si>
  <si>
    <r>
      <t xml:space="preserve">Please update the information under Tab 1 — </t>
    </r>
    <r>
      <rPr>
        <i/>
        <sz val="10"/>
        <color rgb="FF002D5B"/>
        <rFont val="Arial"/>
        <family val="2"/>
        <scheme val="minor"/>
      </rPr>
      <t>Declaration of Interest, Section 2,</t>
    </r>
    <r>
      <rPr>
        <sz val="10"/>
        <color rgb="FF002D5B"/>
        <rFont val="Arial"/>
        <family val="2"/>
        <scheme val="minor"/>
      </rPr>
      <t xml:space="preserve"> if appropriate</t>
    </r>
  </si>
  <si>
    <r>
      <t xml:space="preserve">* </t>
    </r>
    <r>
      <rPr>
        <sz val="10"/>
        <color theme="1"/>
        <rFont val="Arial (Corps)"/>
      </rPr>
      <t>Date (approx.) the building comes into use:</t>
    </r>
  </si>
  <si>
    <t xml:space="preserve">Proof of the cost of the project (bills or other documents that can support the total estimated cost of the project) is included in the final documentation provided. 
</t>
  </si>
  <si>
    <r>
      <rPr>
        <sz val="10"/>
        <color rgb="FFED1D24"/>
        <rFont val="Arial"/>
        <family val="2"/>
        <scheme val="minor"/>
      </rPr>
      <t xml:space="preserve">  </t>
    </r>
    <r>
      <rPr>
        <sz val="10"/>
        <color rgb="FF002D5B"/>
        <rFont val="Arial"/>
        <family val="2"/>
        <scheme val="minor"/>
      </rPr>
      <t>Total estimated cost of project before taxes ($):</t>
    </r>
  </si>
  <si>
    <t>If appropriate, proof or other documents that can support the cost of the fees related to the integrated design phases, such as concept designs, multidisciplinary design team meetings, and follow-up, are included in the final documentation provided.</t>
  </si>
  <si>
    <t xml:space="preserve">Estimate of maximum possible financial assistance based on eligible costs: </t>
  </si>
  <si>
    <t>Type of equipment 3:</t>
  </si>
  <si>
    <t>Type of equipment 4:</t>
  </si>
  <si>
    <t>Type of equipment 5:</t>
  </si>
  <si>
    <t>Type of equipment 6:</t>
  </si>
  <si>
    <r>
      <rPr>
        <sz val="10"/>
        <color rgb="FFED1D24"/>
        <rFont val="Arial"/>
        <family val="2"/>
        <scheme val="minor"/>
      </rPr>
      <t xml:space="preserve">* </t>
    </r>
    <r>
      <rPr>
        <sz val="10"/>
        <color rgb="FF002D5B"/>
        <rFont val="Arial"/>
        <family val="2"/>
        <scheme val="minor"/>
      </rPr>
      <t>Name of simluator:</t>
    </r>
    <r>
      <rPr>
        <vertAlign val="superscript"/>
        <sz val="10"/>
        <color rgb="FF002D5B"/>
        <rFont val="Arial (Corps)"/>
      </rPr>
      <t>1</t>
    </r>
    <r>
      <rPr>
        <sz val="10"/>
        <color rgb="FF002D5B"/>
        <rFont val="Arial"/>
        <family val="2"/>
        <scheme val="minor"/>
      </rPr>
      <t xml:space="preserve">                                                        </t>
    </r>
  </si>
  <si>
    <r>
      <rPr>
        <sz val="10"/>
        <color rgb="FFFF0000"/>
        <rFont val="Arial"/>
        <family val="2"/>
        <scheme val="minor"/>
      </rPr>
      <t>*</t>
    </r>
    <r>
      <rPr>
        <sz val="10"/>
        <color theme="1"/>
        <rFont val="Arial"/>
        <family val="2"/>
        <scheme val="minor"/>
      </rPr>
      <t xml:space="preserve"> OIQ  no.:</t>
    </r>
  </si>
  <si>
    <r>
      <rPr>
        <vertAlign val="superscript"/>
        <sz val="10"/>
        <color theme="1"/>
        <rFont val="Arial (Corps)"/>
      </rPr>
      <t>1</t>
    </r>
    <r>
      <rPr>
        <sz val="10"/>
        <color theme="1"/>
        <rFont val="Arial"/>
        <family val="2"/>
        <scheme val="minor"/>
      </rPr>
      <t xml:space="preserve"> When this form is sent to Énergir, a copy of the e-mail must be sent to the simulator. </t>
    </r>
  </si>
  <si>
    <r>
      <t xml:space="preserve">Please complete Tab </t>
    </r>
    <r>
      <rPr>
        <b/>
        <i/>
        <sz val="10"/>
        <color theme="1"/>
        <rFont val="Arial"/>
        <family val="2"/>
        <scheme val="minor"/>
      </rPr>
      <t xml:space="preserve">4 — Request for Payment </t>
    </r>
    <r>
      <rPr>
        <b/>
        <sz val="10"/>
        <color theme="1"/>
        <rFont val="Arial"/>
        <family val="2"/>
        <scheme val="minor"/>
      </rPr>
      <t>before sending this form to Énergir.</t>
    </r>
  </si>
  <si>
    <t>4. Request for Payment of Financial Assistance</t>
  </si>
  <si>
    <t xml:space="preserve">New Efficient Construction </t>
  </si>
  <si>
    <t>Section 1 – Information about the new building</t>
  </si>
  <si>
    <r>
      <t xml:space="preserve">Please update the information under Tab 1 - </t>
    </r>
    <r>
      <rPr>
        <i/>
        <sz val="10"/>
        <color rgb="FF002D5B"/>
        <rFont val="Arial"/>
        <family val="2"/>
        <scheme val="minor"/>
      </rPr>
      <t>Declaration of Interest, Section 3</t>
    </r>
    <r>
      <rPr>
        <sz val="10"/>
        <color rgb="FF002D5B"/>
        <rFont val="Arial"/>
        <family val="2"/>
        <scheme val="minor"/>
      </rPr>
      <t>, if appropriate</t>
    </r>
  </si>
  <si>
    <t xml:space="preserve">Project No.: </t>
  </si>
  <si>
    <t>Name of project/commercial building:</t>
  </si>
  <si>
    <t>Énergir account no.:</t>
  </si>
  <si>
    <t>Address of new building covered by the project:</t>
  </si>
  <si>
    <t>Section 2 – Information on financial assistance from other sources</t>
  </si>
  <si>
    <t xml:space="preserve">The participant hereby declares all financial assistance received or expected to be received from other organizations for implementing these measures: </t>
  </si>
  <si>
    <t>Name of organization</t>
  </si>
  <si>
    <t xml:space="preserve">Name of program   </t>
  </si>
  <si>
    <t>Amount received to date before taxes  ($)</t>
  </si>
  <si>
    <t>Total amount to be received before taxes ($)</t>
  </si>
  <si>
    <t xml:space="preserve">The participant agrees that Énergir may share information with other organizations. The participant also agrees that Énergir may revise the amount of financial assistance awarded to take other financial assistance into account. </t>
  </si>
  <si>
    <t>Section 3 – Information on financial assistance from other sources</t>
  </si>
  <si>
    <t xml:space="preserve">The amounts shown in this section are for information only and have been calculated based on information supplied. Énergir will confirm the exact amount to the participant after analyzing the file. The participant may then submit a bill to Énergir for the amount of financial assistance to be paid. </t>
  </si>
  <si>
    <t>Estimate of possible financial assistance for energy savings ($):</t>
  </si>
  <si>
    <t>Estimate of possible financial assistance for having carried out an energy simulation ($):    +</t>
  </si>
  <si>
    <t>Estimate of total possible financial assistance for the project ($):</t>
  </si>
  <si>
    <t>Section 4 – Declaration by participant</t>
  </si>
  <si>
    <t xml:space="preserve">The participant hereby declares being the duly authorized representative of: </t>
  </si>
  <si>
    <t>Name of company</t>
  </si>
  <si>
    <t xml:space="preserve">The participant declares that the new building described above has now been constructed and that it meets the laws, regulations and requirements in effect. The participant agrees, at the request of Énergir, to give access to the building to a duly authorized representative of Énergir in order to verify that the building meets the criteria of this grant, even if the financial assistance has already been paid.  </t>
  </si>
  <si>
    <t>The participant declares that the information provided in all the documents submitted as part of his/her participation in this program is accurate and complete.  The participant acknowledges that any false declaration may lead to the full repayment of the financial assistance awarded by Énergir.</t>
  </si>
  <si>
    <r>
      <rPr>
        <sz val="10"/>
        <color rgb="FFED1D24"/>
        <rFont val="Arial"/>
        <family val="2"/>
        <scheme val="minor"/>
      </rPr>
      <t xml:space="preserve">* </t>
    </r>
    <r>
      <rPr>
        <sz val="10"/>
        <color rgb="FF002D5B"/>
        <rFont val="Arial"/>
        <family val="2"/>
        <scheme val="minor"/>
      </rPr>
      <t>Name of participant:</t>
    </r>
    <r>
      <rPr>
        <vertAlign val="superscript"/>
        <sz val="10"/>
        <color rgb="FF002D5B"/>
        <rFont val="Arial (Corps)"/>
      </rPr>
      <t>1</t>
    </r>
    <r>
      <rPr>
        <sz val="10"/>
        <color rgb="FF002D5B"/>
        <rFont val="Arial"/>
        <family val="2"/>
        <scheme val="minor"/>
      </rPr>
      <t xml:space="preserve">                                                         </t>
    </r>
  </si>
  <si>
    <r>
      <rPr>
        <sz val="10"/>
        <color rgb="FFED1D24"/>
        <rFont val="Arial"/>
        <family val="2"/>
        <scheme val="minor"/>
      </rPr>
      <t xml:space="preserve">* </t>
    </r>
    <r>
      <rPr>
        <sz val="10"/>
        <color rgb="FF002D5B"/>
        <rFont val="Arial"/>
        <family val="2"/>
        <scheme val="minor"/>
      </rPr>
      <t>Date :</t>
    </r>
  </si>
  <si>
    <t>(yyyy-mm--dd)</t>
  </si>
  <si>
    <r>
      <rPr>
        <vertAlign val="superscript"/>
        <sz val="9"/>
        <color theme="1"/>
        <rFont val="Arial (Corps)"/>
      </rPr>
      <t>1</t>
    </r>
    <r>
      <rPr>
        <sz val="9"/>
        <color theme="1"/>
        <rFont val="Arial"/>
        <family val="2"/>
        <scheme val="minor"/>
      </rPr>
      <t xml:space="preserve"> This form should be sent by e-mail to Énergir by the participant or the participant/customer must be copied at the time it is sent. The simulator must also be copied when itis sent.</t>
    </r>
  </si>
  <si>
    <t>BILL</t>
  </si>
  <si>
    <t>Bill no.</t>
  </si>
  <si>
    <t>Sender's contact details</t>
  </si>
  <si>
    <t>Date:</t>
  </si>
  <si>
    <t>Tel:</t>
  </si>
  <si>
    <t>Fax:</t>
  </si>
  <si>
    <t>Billed to:</t>
  </si>
  <si>
    <t>Énergir</t>
  </si>
  <si>
    <t>1717 du Havre</t>
  </si>
  <si>
    <t>Montréal, Québec</t>
  </si>
  <si>
    <t>H2K 2X3</t>
  </si>
  <si>
    <t>Request for financial assistance</t>
  </si>
  <si>
    <t>for grant:</t>
  </si>
  <si>
    <t>Description</t>
  </si>
  <si>
    <t>Amount</t>
  </si>
  <si>
    <t>PE file:</t>
  </si>
  <si>
    <t>Work carried out at:</t>
  </si>
  <si>
    <t>Description of work:</t>
  </si>
  <si>
    <t>Sub-total</t>
  </si>
  <si>
    <t>GST registration no.:</t>
  </si>
  <si>
    <t>TPS</t>
  </si>
  <si>
    <t>QST registration no.:</t>
  </si>
  <si>
    <t>TVQ</t>
  </si>
  <si>
    <t>Total taxes</t>
  </si>
  <si>
    <t>TOTAL</t>
  </si>
  <si>
    <t>No de dossier:</t>
  </si>
  <si>
    <t>PE235(</t>
  </si>
  <si>
    <t>)</t>
  </si>
  <si>
    <r>
      <t xml:space="preserve">Révision calculateur: </t>
    </r>
    <r>
      <rPr>
        <sz val="8"/>
        <color theme="9"/>
        <rFont val="Arial"/>
        <family val="2"/>
        <scheme val="minor"/>
      </rPr>
      <t>2021-07-23</t>
    </r>
  </si>
  <si>
    <t>CALCULATEUR INCOMPLET</t>
  </si>
  <si>
    <t>Datech</t>
  </si>
  <si>
    <t>Participant</t>
  </si>
  <si>
    <t>Norme simulation</t>
  </si>
  <si>
    <t>CNÉB 2015-Qc</t>
  </si>
  <si>
    <t>Date d'ouverture (aaaa-mm-jj):</t>
  </si>
  <si>
    <t>(avant 1er janvier 2022: Tout sauf CNÉB 2015-Qc; après 1er janvier 2022;CNÉB 2015-Qc)</t>
  </si>
  <si>
    <t>Montant sub maximal</t>
  </si>
  <si>
    <t>(avant 1er janvier 2022: 275 000$; après 1er janvier 2022;325 000$)</t>
  </si>
  <si>
    <t>Subvention ($/m³)</t>
  </si>
  <si>
    <t>(avant 1er janvier 2022: 1,50$; après 1er janvier 2022;5$)</t>
  </si>
  <si>
    <t>Courverture max. des surcoûts</t>
  </si>
  <si>
    <t>Courverture max. conception intégrée</t>
  </si>
  <si>
    <t>(avant 1er janvier 2022: 0%; après 1er janvier 2022;75%)</t>
  </si>
  <si>
    <t>Pourcentage de surcoût du coût du projet</t>
  </si>
  <si>
    <t>(avant 15 juillet 2019; 100%, après  15 juillet 2019; 5%, après 1er janvier 2022;8%)</t>
  </si>
  <si>
    <t>Montant sub simulation maximal</t>
  </si>
  <si>
    <t>(avant 4 novembre 2020; 5 000$, après  4  novembre 2020; 15 000$)</t>
  </si>
  <si>
    <t>Couverture max. simulation:</t>
  </si>
  <si>
    <t>(avant 4 novembre 2020; 100%, après  4  novembre 2020; 75%)</t>
  </si>
  <si>
    <t>DOCUMENTS REQUIS</t>
  </si>
  <si>
    <t>Guide de documentation:</t>
  </si>
  <si>
    <t>Documents</t>
  </si>
  <si>
    <t>Document reçu? "Ok" ou commentaire:</t>
  </si>
  <si>
    <t>Liste de fichiers soumis</t>
  </si>
  <si>
    <t>Rapport de simulation</t>
  </si>
  <si>
    <t>Diagramme de zonage mécanique</t>
  </si>
  <si>
    <t>Plans et devis d'architecture</t>
  </si>
  <si>
    <t>Plans et devis de mécanique</t>
  </si>
  <si>
    <t>Plans et devis d'électricité</t>
  </si>
  <si>
    <t>Plans et séquences de contrôle</t>
  </si>
  <si>
    <t>Spécifications/fiches techniques/dessins d'atelier</t>
  </si>
  <si>
    <t>Fichiers de simulation : proposé et référence</t>
  </si>
  <si>
    <t>Fichiers de calculs complémentaires</t>
  </si>
  <si>
    <t>Offre de service pour la simulation énergétique</t>
  </si>
  <si>
    <t>Preuve de coût du projet</t>
  </si>
  <si>
    <t>Formulaires Énergir (II final et III)</t>
  </si>
  <si>
    <t>Rapport de révision de la simulation</t>
  </si>
  <si>
    <t>AUTRES SUBVENTIONS</t>
  </si>
  <si>
    <t>Nom de l'organisme</t>
  </si>
  <si>
    <t>Nom du programme</t>
  </si>
  <si>
    <t>Montant reçu à ce jour</t>
  </si>
  <si>
    <t>Montant à recevoir</t>
  </si>
  <si>
    <t>Montant total prévu</t>
  </si>
  <si>
    <t>COÛTS DU PROJET (FII)</t>
  </si>
  <si>
    <t>Montants</t>
  </si>
  <si>
    <t>Pourcentages</t>
  </si>
  <si>
    <t>Formulaire IIIa</t>
  </si>
  <si>
    <t>Coût total estimé du projet</t>
  </si>
  <si>
    <t>Surcoûts estimés</t>
  </si>
  <si>
    <t>Coût total estimé conception intégré</t>
  </si>
  <si>
    <t>Subvention maximale - surcoût</t>
  </si>
  <si>
    <t>m²</t>
  </si>
  <si>
    <t>pi²</t>
  </si>
  <si>
    <t>FIIIa brute (m²)</t>
  </si>
  <si>
    <t>FIIIa nette (m²)</t>
  </si>
  <si>
    <t>Superficie de bâtiment brute</t>
  </si>
  <si>
    <t>APPAREILS SUBVENTIONNÉS (FII)</t>
  </si>
  <si>
    <t>Facteur qté usage</t>
  </si>
  <si>
    <t>TEMPORAIRE pour validation</t>
  </si>
  <si>
    <t>Tableau des facteurs d'économies par appareil ou capacité et calcul des économies totales.</t>
  </si>
  <si>
    <t>&lt;sélectionner&gt;</t>
  </si>
  <si>
    <t>Puissance nominale par équipement (BTU/h) :</t>
  </si>
  <si>
    <t>Volet</t>
  </si>
  <si>
    <t xml:space="preserve"> </t>
  </si>
  <si>
    <t>Facteur</t>
  </si>
  <si>
    <t>Par appareil</t>
  </si>
  <si>
    <t>Somme des valeurs totales (du tableau suivant)</t>
  </si>
  <si>
    <t>Économies (m³)</t>
  </si>
  <si>
    <t>Subvention Énergir</t>
  </si>
  <si>
    <t>Subvention reçue ($)</t>
  </si>
  <si>
    <t>Intermediate boilers 85% &gt;300,000 BTU/h &amp; &lt;2,500,000 BTU/h</t>
  </si>
  <si>
    <t>PE 202</t>
  </si>
  <si>
    <t>m³/btu</t>
  </si>
  <si>
    <t>Intermediate boilers 85% &gt;2,500 000 BTU/h &amp; &lt;5,000,000 BTU/h</t>
  </si>
  <si>
    <t>High efficiency boilers 90% &gt;300,000 BTU/h &amp; &lt;2,500,000 BTU/h</t>
  </si>
  <si>
    <t>PE 210</t>
  </si>
  <si>
    <t>High efficiency boilers 90% &gt;2,500,000 BTU/h &amp; &lt;5,000,000 BTU/h</t>
  </si>
  <si>
    <t>Puissance nominale par équipement (BTU/h)</t>
  </si>
  <si>
    <t>Condensing hot water heater – Storage</t>
  </si>
  <si>
    <t>PE 212</t>
  </si>
  <si>
    <t>Condensing water heater - Instant</t>
  </si>
  <si>
    <t>Natural gas infrared</t>
  </si>
  <si>
    <t>PE 215</t>
  </si>
  <si>
    <t>PE224</t>
  </si>
  <si>
    <t>Débit évacué par équipement (PCM) :</t>
  </si>
  <si>
    <t>m³/PCM</t>
  </si>
  <si>
    <t>Condensing heater</t>
  </si>
  <si>
    <t>PE225</t>
  </si>
  <si>
    <t>m³</t>
  </si>
  <si>
    <t>Solar preheating</t>
  </si>
  <si>
    <t>PE234</t>
  </si>
  <si>
    <t>Énonomies annuelles de gaz naturel (m³) :</t>
  </si>
  <si>
    <t>Total des autres suventions Énergir reçues :</t>
  </si>
  <si>
    <t>Suvention équivalente (PE235) perdue :</t>
  </si>
  <si>
    <t>Sommaire des équipements du formulaire II</t>
  </si>
  <si>
    <t>Quantité d'équipement en usage:</t>
  </si>
  <si>
    <t>Quantité d'équipement en redondance:</t>
  </si>
  <si>
    <t>Unité de la valeur</t>
  </si>
  <si>
    <t>Valeur (capacité, pcm, économies)</t>
  </si>
  <si>
    <t>Valeur x qté en usage</t>
  </si>
  <si>
    <t>DÉCLARATION DE SIMULATION (Révision de la simulation)</t>
  </si>
  <si>
    <t>FORMULAIRE IIIb - Simulation finale</t>
  </si>
  <si>
    <t>Tableau 5 -Simulation révisée</t>
  </si>
  <si>
    <t>BÂTIMENT DE RÉFÉRENCE</t>
  </si>
  <si>
    <t>BÂTIMENT PROPOSÉ</t>
  </si>
  <si>
    <t>TYPE D'USAGE</t>
  </si>
  <si>
    <t>Forme d'énergie</t>
  </si>
  <si>
    <t>% restant</t>
  </si>
  <si>
    <t>Économies brutes</t>
  </si>
  <si>
    <t>Élec (MJ)</t>
  </si>
  <si>
    <t>Gaz (MJ)</t>
  </si>
  <si>
    <t>(m³ économisé)</t>
  </si>
  <si>
    <t>Éclairage</t>
  </si>
  <si>
    <t>Équipement divers</t>
  </si>
  <si>
    <t>Chauffage de l'espace</t>
  </si>
  <si>
    <t>Climatisation</t>
  </si>
  <si>
    <t>Rejet de chaleur</t>
  </si>
  <si>
    <t>Pompes et divers</t>
  </si>
  <si>
    <t>Eau chaude domestique</t>
  </si>
  <si>
    <t>Énergie renouvelable</t>
  </si>
  <si>
    <t>Total (m³)</t>
  </si>
  <si>
    <t>Total par superficie (m³/m²)</t>
  </si>
  <si>
    <t>Tableau 6 - Bilan de conversion d'énergie</t>
  </si>
  <si>
    <t>Électricité(MJ)</t>
  </si>
  <si>
    <t>Gaz équivalent (m³)</t>
  </si>
  <si>
    <t>THERMOPOMPES</t>
  </si>
  <si>
    <t>Tableau 2 - Résultats après révision</t>
  </si>
  <si>
    <t>Total (MJ/m²)</t>
  </si>
  <si>
    <t>Proposé</t>
  </si>
  <si>
    <t>Référence</t>
  </si>
  <si>
    <t>Économie</t>
  </si>
  <si>
    <t>Superficie du bâtiment</t>
  </si>
  <si>
    <t>Conversion MJ/m³</t>
  </si>
  <si>
    <t>Économies d'énergie globales</t>
  </si>
  <si>
    <t>Économies de gaz naturel</t>
  </si>
  <si>
    <t>Économies de gaz naturel admissible*</t>
  </si>
  <si>
    <t>L'économie de gaz naturel tient compte des réductions liées à la converstion d'énergie.</t>
  </si>
  <si>
    <t>Tableau 7 - Résumé</t>
  </si>
  <si>
    <t>m³ conversion</t>
  </si>
  <si>
    <t>Économies finales</t>
  </si>
  <si>
    <t>Bâtiment institutionnel?</t>
  </si>
  <si>
    <t>(avant 1er janvier 2022: 10%ASHRAE 90,1/Insitutionnel 20% ASHRAE 90,1; après 1er janvier 2022;5% CNÉB 2015-Qc)</t>
  </si>
  <si>
    <t>FIIIa</t>
  </si>
  <si>
    <t>Coût de la simulation</t>
  </si>
  <si>
    <t>ÉQUIVALENCE ET CALCULS</t>
  </si>
  <si>
    <t>Source:  Lignes directrices pour l'adaptation du CNÉB 2011 – juin 2012 (NRCan)</t>
  </si>
  <si>
    <t>ASHRAE 90,1-2010</t>
  </si>
  <si>
    <t>ASHRAE 90,1-2007</t>
  </si>
  <si>
    <t>CNÉB 2011</t>
  </si>
  <si>
    <t>CMNÉB 1997</t>
  </si>
  <si>
    <t>Autre</t>
  </si>
  <si>
    <t>Facteurs d'ajustement de la référence</t>
  </si>
  <si>
    <t>Référence Rapport évaluation Janvier 2019 Econoler</t>
  </si>
  <si>
    <t>Facteur ajustement si projet avant 2019-07-15 (base ASHRAE-2007)</t>
  </si>
  <si>
    <r>
      <t>Doit être &gt;10% (ou &gt;20% pour institutionnel)</t>
    </r>
    <r>
      <rPr>
        <sz val="11"/>
        <color rgb="FFFF0000"/>
        <rFont val="Arial"/>
        <family val="2"/>
        <scheme val="minor"/>
      </rPr>
      <t xml:space="preserve"> </t>
    </r>
    <r>
      <rPr>
        <sz val="11"/>
        <color theme="9"/>
        <rFont val="Arial"/>
        <family val="2"/>
        <scheme val="minor"/>
      </rPr>
      <t>(5%CNÉB après 2022)</t>
    </r>
  </si>
  <si>
    <t>Conso de référence (gaz)</t>
  </si>
  <si>
    <t>Conso proposée (gaz)</t>
  </si>
  <si>
    <t>Économie global (gaz)</t>
  </si>
  <si>
    <t>Consommation minimal requise</t>
  </si>
  <si>
    <t>Doit être plus de 30% de la consommation de référence</t>
  </si>
  <si>
    <t>Économie de conversion</t>
  </si>
  <si>
    <t>Voir le rapport du réviseur de la simulation</t>
  </si>
  <si>
    <t>Économie d'appareil</t>
  </si>
  <si>
    <t>Voir le tableau des appareils</t>
  </si>
  <si>
    <t>Économie admissibles</t>
  </si>
  <si>
    <t>$/m³ économisé nets</t>
  </si>
  <si>
    <t>Subvention maximale (volet)</t>
  </si>
  <si>
    <t>Montant maximal du volet</t>
  </si>
  <si>
    <t>Subvention max (% du surcoût)</t>
  </si>
  <si>
    <t>Pourcentage du surcoût</t>
  </si>
  <si>
    <t>Subvention des économies</t>
  </si>
  <si>
    <t>Montant maximal</t>
  </si>
  <si>
    <t>Subventions reçues à ce jour</t>
  </si>
  <si>
    <t>Subvention des économies - reçu à ce jour</t>
  </si>
  <si>
    <t>Coûts de la simulation</t>
  </si>
  <si>
    <t>Sub max de la simulation (%)</t>
  </si>
  <si>
    <t>Sub max de la simulation (montant max)</t>
  </si>
  <si>
    <t>Subvention simulation</t>
  </si>
  <si>
    <t>Subvention totale</t>
  </si>
  <si>
    <t>SOMMAIRE FINAL</t>
  </si>
  <si>
    <t>CONSO DE RÉFÉRENCE</t>
  </si>
  <si>
    <t>COMMENTAIRES</t>
  </si>
  <si>
    <t>CONSO PROPOSÉE</t>
  </si>
  <si>
    <t>Économie globale</t>
  </si>
  <si>
    <t>ÉCONOMIES APPAREILS</t>
  </si>
  <si>
    <t>ÉCONOMIES DE CONVERSION</t>
  </si>
  <si>
    <t>ÉCONOMIES ADMISSIBLES</t>
  </si>
  <si>
    <t>Subvention Simulation</t>
  </si>
  <si>
    <t>Validation: % économies</t>
  </si>
  <si>
    <t>Validation: % gaz résiduel</t>
  </si>
  <si>
    <t>Pour client existant, doit être &gt;30% de l'historique compteur, pour un nouveau client doit assurer la rentabilité du branchement (OMA ou point mort)</t>
  </si>
  <si>
    <t>COMPLÉTÉ PAR:</t>
  </si>
  <si>
    <t>DATE:</t>
  </si>
  <si>
    <t>Liste 1</t>
  </si>
  <si>
    <t>Liste 2</t>
  </si>
  <si>
    <t>Oui</t>
  </si>
  <si>
    <t>Non</t>
  </si>
  <si>
    <t>Liste 3</t>
  </si>
  <si>
    <t>Subvention limitée par le montant maximal atteint du volet</t>
  </si>
  <si>
    <t>Subvention limitée par 75% du surcoût</t>
  </si>
  <si>
    <t>Subvention limitée par 75% du surcoût moins les subventions reçues</t>
  </si>
  <si>
    <t>Subvention limitée par les économies</t>
  </si>
  <si>
    <t>Subvention limitée par le montant de la simulation</t>
  </si>
  <si>
    <t>Erreur de formule</t>
  </si>
  <si>
    <t>SF MESURE RECOMMANDÉES</t>
  </si>
  <si>
    <t>SF SUBVENTIONS</t>
  </si>
  <si>
    <t>Subvention maximale</t>
  </si>
  <si>
    <t>COÛT SIMULATION</t>
  </si>
  <si>
    <t>SF MESURE RECOMMANDÉES (PE235)</t>
  </si>
  <si>
    <t>Ratio sub</t>
  </si>
  <si>
    <t>SF SUB. Simul. Énerg.</t>
  </si>
  <si>
    <t>Ratio simul</t>
  </si>
  <si>
    <t>Onglet 1</t>
  </si>
  <si>
    <t xml:space="preserve">Demandeur: </t>
  </si>
  <si>
    <t xml:space="preserve">Not applicable – Customer					</t>
  </si>
  <si>
    <t>Promoter</t>
  </si>
  <si>
    <t>Builder</t>
  </si>
  <si>
    <t>Project Manager</t>
  </si>
  <si>
    <t>Type de bâtiment visé</t>
  </si>
  <si>
    <t>Residential – Rentals</t>
  </si>
  <si>
    <t>Residential – Condos</t>
  </si>
  <si>
    <t>Residence for retirees</t>
  </si>
  <si>
    <t>Commercial – Small to medium (0-100,000 sq.ft.)</t>
  </si>
  <si>
    <t>Commercial -  Large (more than 100 000 sq.ft.)</t>
  </si>
  <si>
    <t>Industrial - Small to medium (0-100,000 sq.ft.)</t>
  </si>
  <si>
    <t>Industrial - Large (more than 100 000 sq.ft.)</t>
  </si>
  <si>
    <t>Institutional - Small to medium (0-100,000 sq.ft.)</t>
  </si>
  <si>
    <t>Institutional - Large (more than 100 000 sq.ft.)</t>
  </si>
  <si>
    <t xml:space="preserve">Consommation annuelle estimée de gaz naturel : </t>
  </si>
  <si>
    <t>0 – 125,000 m³/yr</t>
  </si>
  <si>
    <t>125,000 – 3,650 000 m³/yr</t>
  </si>
  <si>
    <t>More than 3,650,000 m³/yr</t>
  </si>
  <si>
    <t xml:space="preserve">Descriptif : </t>
  </si>
  <si>
    <t>Customer</t>
  </si>
  <si>
    <t>Promoter/ Builder /Project Manager</t>
  </si>
  <si>
    <t>Liste et nom des formulaires</t>
  </si>
  <si>
    <t>Étape 1 - Plan</t>
  </si>
  <si>
    <t>Formulaire I - Demande au volet remise au point (excel)</t>
  </si>
  <si>
    <t>Onglets 3/4</t>
  </si>
  <si>
    <t>1- Demande d'admissibilité (onglet 1 - signature requise)</t>
  </si>
  <si>
    <t>Colonne e</t>
  </si>
  <si>
    <t>Colonne f</t>
  </si>
  <si>
    <t>Formulaire II - Plans simplifié (pdf)</t>
  </si>
  <si>
    <t>Chauffage de l’espace</t>
  </si>
  <si>
    <t>Étape 2 - Investigation</t>
  </si>
  <si>
    <t>Formulaire de demande au volet remise au point (excel)</t>
  </si>
  <si>
    <t>2- Déclaration des coûts de l'investigation (onglet 2)</t>
  </si>
  <si>
    <t>Refroidissement</t>
  </si>
  <si>
    <t>3- Registre des mesures préliminaires (onglet 3)</t>
  </si>
  <si>
    <t>6- Demande de versement (onglet 6 - signature requise)</t>
  </si>
  <si>
    <t>Pompage</t>
  </si>
  <si>
    <t>Rapport d'investigation</t>
  </si>
  <si>
    <t>Étape 3 - Implantation et transfert</t>
  </si>
  <si>
    <t>Formulaire 1 - Demande au volet remise au point (excel)</t>
  </si>
  <si>
    <t>4- Déclaration des mesures finales (onglet 4)</t>
  </si>
  <si>
    <t>5- Déclaration des coûts du transfert (onglet 5)</t>
  </si>
  <si>
    <t>Rapport d'implantation</t>
  </si>
  <si>
    <t>Factures des mesures réalisées</t>
  </si>
  <si>
    <t>Étape 4 - Suivi en continu</t>
  </si>
  <si>
    <t>Rapport de suivi</t>
  </si>
  <si>
    <t>Formulaire III - Sommaire des résultats du rapport de suivi de la persistance des mesures de remise au point</t>
  </si>
  <si>
    <t>Demande de versement</t>
  </si>
  <si>
    <t>Étapes</t>
  </si>
  <si>
    <t>2- Investigation</t>
  </si>
  <si>
    <t>3- Implantation et transfert</t>
  </si>
  <si>
    <t>4- Suivi en continu - Année 1</t>
  </si>
  <si>
    <t>4- Suivi en continu - Année 2</t>
  </si>
  <si>
    <t>4- Suivi en continu - Année 3</t>
  </si>
  <si>
    <t>4- Suivi en continu - Année 4</t>
  </si>
  <si>
    <t>4- Suivi en continu - Année 5</t>
  </si>
  <si>
    <t>4- Suivi en continu - Année 6</t>
  </si>
  <si>
    <t>4- Suivi en continu - Année 7</t>
  </si>
  <si>
    <t>4- Suivi en continu - Année 8</t>
  </si>
  <si>
    <t>4- Suivi en continu - Année 9</t>
  </si>
  <si>
    <t>4- Suivi en continu - Année 10</t>
  </si>
  <si>
    <t>une copie intégrale du rapport d'investigation</t>
  </si>
  <si>
    <t>le formulaire du projet (onglets 2 et 3)</t>
  </si>
  <si>
    <t>Nature du projet:</t>
  </si>
  <si>
    <t>Variable speed hood (CFM from ventilation system)</t>
  </si>
  <si>
    <t>Model</t>
  </si>
  <si>
    <t>Heat rejection</t>
  </si>
  <si>
    <r>
      <rPr>
        <sz val="10"/>
        <color rgb="FFED1D24"/>
        <rFont val="Arial"/>
        <family val="2"/>
        <scheme val="minor"/>
      </rPr>
      <t xml:space="preserve">* </t>
    </r>
    <r>
      <rPr>
        <sz val="10"/>
        <color theme="1"/>
        <rFont val="Arial (Corps)"/>
      </rPr>
      <t>Total cost of carrying out energy simulation before taxes ($):</t>
    </r>
  </si>
  <si>
    <t>Section 6 – Estimate of amount of financial assistance for costs of energy simulation</t>
  </si>
  <si>
    <t xml:space="preserve">I certify that the information and results of the simulation provided in this form are accurate and complete according to the information available at the time.
I certify that I have the skills and knowledge required to effectively simulate the energy consumption of the proposed building according to the Method of energy performance compliance set out in Part 8, Division B, of the National Energy Code for Buildings – Canada 2015 amended for Québec (NECB 2015-Qc). </t>
  </si>
  <si>
    <r>
      <rPr>
        <sz val="10"/>
        <color rgb="FFED1D24"/>
        <rFont val="Arial"/>
        <family val="2"/>
        <scheme val="minor"/>
      </rPr>
      <t xml:space="preserve">* </t>
    </r>
    <r>
      <rPr>
        <sz val="10"/>
        <color rgb="FF002D5B"/>
        <rFont val="Arial"/>
        <family val="2"/>
        <scheme val="minor"/>
      </rPr>
      <t>Total cost of carrying out energy simulation before taxes ($):</t>
    </r>
  </si>
  <si>
    <t xml:space="preserve">Proof of costs of energy simulation (offer of service, bill, details of hours and hourly rate, etc.) is included in the final documentation provided.
</t>
  </si>
  <si>
    <t>Estimate of maximum possible financial assistance for carrying out energy simulation ($):</t>
  </si>
  <si>
    <t>I certify that the information and results of the simulation provided in this form are accurate and complete. 
I certify that I have the skills and knowledge required to effectively simulate the energy consumption of the proposed building according to the Method of energy performance compliance set out in Part 8, Division B, of the National Energy Code for Buildings – Canada 2015 modified for Québec (NECB 2015-Qc)
I also certify that the building conforms to the energy efficiency requirements of the Québec Building Code (Chapter I.1 of the Building Code) according to the Method of energy performance compliance set out in Part 8, Division B, of (NECB 2015-Qc).</t>
  </si>
  <si>
    <t>New construction</t>
  </si>
  <si>
    <t>Major renovation</t>
  </si>
  <si>
    <t>Enlargement</t>
  </si>
  <si>
    <t>Total savings (%)</t>
  </si>
  <si>
    <t>Natural gas savings (%)</t>
  </si>
  <si>
    <t>Energy intensity (GJ/m²)</t>
  </si>
  <si>
    <t>Onglet 2</t>
  </si>
  <si>
    <t>+</t>
  </si>
  <si>
    <t>PE202</t>
  </si>
  <si>
    <t>màj des facteurs: 2022-01-12</t>
  </si>
  <si>
    <t>Section 1 – Information about the simulation</t>
  </si>
  <si>
    <t>Steam boilers</t>
  </si>
  <si>
    <r>
      <rPr>
        <sz val="10"/>
        <color theme="1"/>
        <rFont val="Arial (Corps)"/>
      </rPr>
      <t xml:space="preserve">* Complete the following information if the equipment to be installed to produce solar energy (e.g., solar wall, water solar collectors, used for heating space or processes or for preheating water, etc.) is eligible for financial assistance from Énergir’s Solar preheating program. </t>
    </r>
    <r>
      <rPr>
        <sz val="10"/>
        <color rgb="FFFF0000"/>
        <rFont val="Arial"/>
        <family val="2"/>
        <scheme val="minor"/>
      </rPr>
      <t xml:space="preserve">
</t>
    </r>
    <r>
      <rPr>
        <sz val="10"/>
        <color theme="1"/>
        <rFont val="Arial (Corps)"/>
      </rPr>
      <t xml:space="preserve">The estimated savings from this equipment will be deducted from the total natural gas savings for the project since they are recognized under the Solar preheating program. </t>
    </r>
  </si>
  <si>
    <t>Description of equipment installed:</t>
  </si>
  <si>
    <r>
      <t>Natural gas savings related to the production of solar energy (m</t>
    </r>
    <r>
      <rPr>
        <vertAlign val="superscript"/>
        <sz val="10"/>
        <color theme="1"/>
        <rFont val="Arial (Corps)"/>
      </rPr>
      <t>3</t>
    </r>
    <r>
      <rPr>
        <sz val="10"/>
        <color theme="1"/>
        <rFont val="Arial"/>
        <family val="2"/>
        <scheme val="minor"/>
      </rPr>
      <t>):</t>
    </r>
  </si>
  <si>
    <t>Renewable energy</t>
  </si>
  <si>
    <t>Please complete the following fields if renewable energy is used (other than solar energy):</t>
  </si>
  <si>
    <t>Type of renewable energy:</t>
  </si>
  <si>
    <t>&lt; select &gt;</t>
  </si>
  <si>
    <t>Geothermal</t>
  </si>
  <si>
    <t>Aerothermal</t>
  </si>
  <si>
    <t>Other</t>
  </si>
  <si>
    <t>If other, specify:</t>
  </si>
  <si>
    <t>With a reference building based on NECB 2015-Qc, savings related to the production of renewable energy are treated as electricity savings. In the case where natural gas savings should be considered (e.g., a heat pump whose heat source is the ground or air with a natural gas backup), please specify in the box below:</t>
  </si>
  <si>
    <r>
      <t>Natural gas savings related to the production of renewable energy (m</t>
    </r>
    <r>
      <rPr>
        <vertAlign val="superscript"/>
        <sz val="10"/>
        <color theme="1"/>
        <rFont val="Arial (Corps)"/>
      </rPr>
      <t>3</t>
    </r>
    <r>
      <rPr>
        <sz val="10"/>
        <color theme="1"/>
        <rFont val="Arial"/>
        <family val="2"/>
        <scheme val="minor"/>
      </rPr>
      <t>):</t>
    </r>
  </si>
  <si>
    <t>Summary</t>
  </si>
  <si>
    <t xml:space="preserve">Residual natural gas (%)	</t>
  </si>
  <si>
    <t>Estimated natural gas savings from using solar energy eligible for financial assistance from Énergir, according to Section 3 (m³):</t>
  </si>
  <si>
    <t>Estimated natural gas savings from using renewable energy not eligible for financial assistance from Énergir, according to Section 4 (m³):</t>
  </si>
  <si>
    <r>
      <t xml:space="preserve">* </t>
    </r>
    <r>
      <rPr>
        <sz val="10"/>
        <color theme="1"/>
        <rFont val="Arial (Corps)"/>
      </rPr>
      <t>Total estimated cost of project before taxes ($):</t>
    </r>
  </si>
  <si>
    <t xml:space="preserve">* Complete the following information if the equipment to be installed to produce solar energy (e.g., solar wall, water solar collectors, used for heating space or processes or for preheating water, etc.) is eligible for financial assistance from Énergir’s Solar preheating program. 
The estimated savings from this equipment will be deducted from the total natural gas savings for the project since they are recognized under the Solar preheating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</si>
</sst>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0.00\ &quot;$&quot;_);[Red]\(#,##0.00\ &quot;$&quot;\)"/>
    <numFmt numFmtId="44" formatCode="_ * #,##0.00_)\ &quot;$&quot;_ ;_ * \(#,##0.00\)\ &quot;$&quot;_ ;_ * &quot;-&quot;??_)\ &quot;$&quot;_ ;_ @_ "/>
    <numFmt numFmtId="164" formatCode="_ * #,##0.00_)\ _$_ ;_ * \(#,##0.00\)\ _$_ ;_ * &quot;-&quot;??_)\ _$_ ;_ @_ "/>
    <numFmt numFmtId="165" formatCode="_(* #,##0.00_);_(* \(#,##0.00\);_(* &quot;-&quot;??_);_(@_)"/>
    <numFmt numFmtId="166" formatCode="_ * #,##0_)\ _$_ ;_ * \(#,##0\)\ _$_ ;_ * &quot;-&quot;??_)\ _$_ ;_ @_ "/>
    <numFmt numFmtId="167" formatCode="_ * #,##0_)\ &quot;$&quot;_ ;_ * \(#,##0\)\ &quot;$&quot;_ ;_ * &quot;-&quot;??_)\ &quot;$&quot;_ ;_ @_ "/>
    <numFmt numFmtId="168" formatCode="_-* #,##0.00\ _$_-;_-* #,##0.00\ _$\-;_-* &quot;-&quot;??\ _$_-;_-@_-"/>
    <numFmt numFmtId="169" formatCode="_-* #,##0\ _$_-;_-* #,##0\ _$\-;_-* &quot;-&quot;??\ _$_-;_-@_-"/>
    <numFmt numFmtId="170" formatCode="#,##0\ [$m³]"/>
    <numFmt numFmtId="171" formatCode="0.0%"/>
    <numFmt numFmtId="172" formatCode="#,##0.0"/>
    <numFmt numFmtId="173" formatCode="#,##0\ [$m3]"/>
    <numFmt numFmtId="174" formatCode="#,##0.0\ [$m³]"/>
    <numFmt numFmtId="175" formatCode="_ * #,##0.000_)\ _$_ ;_ * \(#,##0.000\)\ _$_ ;_ * &quot;-&quot;??_)\ _$_ ;_ @_ "/>
    <numFmt numFmtId="176" formatCode="#,##0.0_);\(#,##0.0\)"/>
    <numFmt numFmtId="177" formatCode="yyyy/mm/dd;@"/>
    <numFmt numFmtId="178" formatCode="#,##0.00\ _$"/>
    <numFmt numFmtId="179" formatCode="_ * #,##0.0_)\ _$_ ;_ * \(#,##0.0\)\ _$_ ;_ * &quot;-&quot;??_)\ _$_ ;_ @_ "/>
    <numFmt numFmtId="180" formatCode="0__%"/>
    <numFmt numFmtId="181" formatCode="#,##0\ [$GJ]"/>
  </numFmts>
  <fonts count="88" x14ac:knownFonts="1">
    <font>
      <sz val="11"/>
      <color theme="1"/>
      <name val="Arial"/>
      <family val="2"/>
      <scheme val="minor"/>
    </font>
    <font>
      <sz val="11"/>
      <color theme="1"/>
      <name val="Arial"/>
      <family val="2"/>
      <scheme val="minor"/>
    </font>
    <font>
      <sz val="11"/>
      <color rgb="FFFF0000"/>
      <name val="Arial"/>
      <family val="2"/>
      <scheme val="minor"/>
    </font>
    <font>
      <b/>
      <sz val="16"/>
      <color theme="1"/>
      <name val="Arial"/>
      <family val="2"/>
      <scheme val="minor"/>
    </font>
    <font>
      <b/>
      <sz val="20"/>
      <color rgb="FF004070"/>
      <name val="Arial"/>
      <family val="2"/>
      <scheme val="minor"/>
    </font>
    <font>
      <sz val="10"/>
      <color rgb="FF002855"/>
      <name val="Arial"/>
      <family val="2"/>
      <scheme val="minor"/>
    </font>
    <font>
      <sz val="10"/>
      <color rgb="FF000000"/>
      <name val="Arial"/>
      <family val="2"/>
      <scheme val="minor"/>
    </font>
    <font>
      <b/>
      <sz val="20"/>
      <color rgb="FF002855"/>
      <name val="Arial"/>
      <family val="2"/>
      <scheme val="minor"/>
    </font>
    <font>
      <b/>
      <sz val="10"/>
      <name val="Arial"/>
      <family val="2"/>
      <scheme val="minor"/>
    </font>
    <font>
      <b/>
      <sz val="10"/>
      <color rgb="FFFFFFFF"/>
      <name val="Arial"/>
      <family val="2"/>
      <scheme val="minor"/>
    </font>
    <font>
      <b/>
      <sz val="10"/>
      <color rgb="FF002D5B"/>
      <name val="Arial"/>
      <family val="2"/>
      <scheme val="minor"/>
    </font>
    <font>
      <sz val="10"/>
      <name val="Arial"/>
      <family val="2"/>
      <scheme val="minor"/>
    </font>
    <font>
      <sz val="10"/>
      <color rgb="FFED1D24"/>
      <name val="Arial"/>
      <family val="2"/>
      <scheme val="minor"/>
    </font>
    <font>
      <sz val="10"/>
      <color rgb="FF002D5B"/>
      <name val="Arial"/>
      <family val="2"/>
      <scheme val="minor"/>
    </font>
    <font>
      <vertAlign val="superscript"/>
      <sz val="10"/>
      <color rgb="FF002D5B"/>
      <name val="Arial"/>
      <family val="2"/>
      <scheme val="minor"/>
    </font>
    <font>
      <sz val="10"/>
      <color rgb="FFFF0000"/>
      <name val="Arial"/>
      <family val="2"/>
      <scheme val="minor"/>
    </font>
    <font>
      <sz val="10"/>
      <color theme="1"/>
      <name val="Arial"/>
      <family val="2"/>
      <scheme val="minor"/>
    </font>
    <font>
      <b/>
      <sz val="16"/>
      <name val="Arial"/>
      <family val="2"/>
      <scheme val="minor"/>
    </font>
    <font>
      <b/>
      <sz val="14"/>
      <name val="Arial"/>
      <family val="2"/>
      <scheme val="minor"/>
    </font>
    <font>
      <sz val="11"/>
      <name val="Arial"/>
      <family val="2"/>
      <scheme val="minor"/>
    </font>
    <font>
      <b/>
      <sz val="14"/>
      <color theme="1"/>
      <name val="Arial"/>
      <family val="2"/>
      <scheme val="minor"/>
    </font>
    <font>
      <b/>
      <sz val="10"/>
      <color theme="1"/>
      <name val="Arial"/>
      <family val="2"/>
      <scheme val="minor"/>
    </font>
    <font>
      <b/>
      <sz val="11"/>
      <color theme="0"/>
      <name val="Arial"/>
      <family val="2"/>
      <scheme val="minor"/>
    </font>
    <font>
      <sz val="11"/>
      <color theme="0"/>
      <name val="Arial"/>
      <family val="2"/>
      <scheme val="minor"/>
    </font>
    <font>
      <sz val="5"/>
      <color theme="1"/>
      <name val="Arial"/>
      <family val="2"/>
      <scheme val="minor"/>
    </font>
    <font>
      <sz val="10"/>
      <color theme="0"/>
      <name val="Arial"/>
      <family val="2"/>
      <scheme val="minor"/>
    </font>
    <font>
      <b/>
      <sz val="10"/>
      <color theme="0"/>
      <name val="Arial"/>
      <family val="2"/>
      <scheme val="minor"/>
    </font>
    <font>
      <sz val="10"/>
      <name val="Arial"/>
      <family val="2"/>
    </font>
    <font>
      <sz val="8"/>
      <color theme="0" tint="-0.499984740745262"/>
      <name val="Arial"/>
      <family val="2"/>
      <scheme val="minor"/>
    </font>
    <font>
      <b/>
      <sz val="12"/>
      <color rgb="FFC00000"/>
      <name val="Arial"/>
      <family val="2"/>
      <scheme val="minor"/>
    </font>
    <font>
      <i/>
      <sz val="11"/>
      <name val="Arial"/>
      <family val="2"/>
      <scheme val="minor"/>
    </font>
    <font>
      <b/>
      <sz val="14"/>
      <color theme="0"/>
      <name val="Arial"/>
      <family val="2"/>
      <scheme val="minor"/>
    </font>
    <font>
      <b/>
      <sz val="12"/>
      <color theme="1"/>
      <name val="Arial"/>
      <family val="2"/>
      <scheme val="minor"/>
    </font>
    <font>
      <sz val="12"/>
      <name val="Arial"/>
      <family val="2"/>
      <scheme val="minor"/>
    </font>
    <font>
      <b/>
      <sz val="12"/>
      <name val="Arial"/>
      <family val="2"/>
      <scheme val="minor"/>
    </font>
    <font>
      <b/>
      <sz val="12"/>
      <color rgb="FF002060"/>
      <name val="Arial"/>
      <family val="2"/>
      <scheme val="minor"/>
    </font>
    <font>
      <b/>
      <sz val="12"/>
      <color theme="0"/>
      <name val="Arial"/>
      <family val="2"/>
      <scheme val="minor"/>
    </font>
    <font>
      <sz val="12"/>
      <color theme="4" tint="-0.249977111117893"/>
      <name val="Arial"/>
      <family val="2"/>
      <scheme val="minor"/>
    </font>
    <font>
      <b/>
      <sz val="12"/>
      <color theme="4" tint="-0.249977111117893"/>
      <name val="Arial"/>
      <family val="2"/>
      <scheme val="minor"/>
    </font>
    <font>
      <b/>
      <sz val="10"/>
      <color theme="4"/>
      <name val="Arial"/>
      <family val="2"/>
      <scheme val="minor"/>
    </font>
    <font>
      <b/>
      <sz val="10"/>
      <color rgb="FFFF0000"/>
      <name val="Arial"/>
      <family val="2"/>
      <scheme val="minor"/>
    </font>
    <font>
      <i/>
      <sz val="11"/>
      <color theme="9"/>
      <name val="Arial"/>
      <family val="2"/>
      <scheme val="minor"/>
    </font>
    <font>
      <sz val="8"/>
      <color theme="9"/>
      <name val="Arial"/>
      <family val="2"/>
      <scheme val="minor"/>
    </font>
    <font>
      <sz val="11"/>
      <color theme="9"/>
      <name val="Arial"/>
      <family val="2"/>
      <scheme val="minor"/>
    </font>
    <font>
      <sz val="10"/>
      <color theme="9"/>
      <name val="Arial"/>
      <family val="2"/>
      <scheme val="minor"/>
    </font>
    <font>
      <sz val="12"/>
      <color theme="9"/>
      <name val="Arial"/>
      <family val="2"/>
      <scheme val="minor"/>
    </font>
    <font>
      <sz val="10"/>
      <color theme="3"/>
      <name val="Arial"/>
      <family val="2"/>
      <scheme val="minor"/>
    </font>
    <font>
      <i/>
      <sz val="10"/>
      <color theme="3"/>
      <name val="Arial"/>
      <family val="2"/>
      <scheme val="minor"/>
    </font>
    <font>
      <sz val="9"/>
      <color theme="1"/>
      <name val="Arial"/>
      <family val="2"/>
      <scheme val="minor"/>
    </font>
    <font>
      <b/>
      <sz val="11"/>
      <color theme="1"/>
      <name val="Arial"/>
      <family val="2"/>
      <scheme val="minor"/>
    </font>
    <font>
      <sz val="11"/>
      <color theme="1"/>
      <name val="Arial"/>
      <family val="2"/>
    </font>
    <font>
      <u/>
      <sz val="11"/>
      <color theme="10"/>
      <name val="Arial"/>
      <family val="2"/>
      <scheme val="minor"/>
    </font>
    <font>
      <i/>
      <sz val="10"/>
      <color rgb="FF002D5B"/>
      <name val="Arial"/>
      <family val="2"/>
      <scheme val="minor"/>
    </font>
    <font>
      <sz val="8"/>
      <name val="Arial"/>
      <family val="2"/>
      <scheme val="minor"/>
    </font>
    <font>
      <b/>
      <sz val="11"/>
      <color rgb="FF7030A0"/>
      <name val="Arial"/>
      <family val="2"/>
      <scheme val="minor"/>
    </font>
    <font>
      <sz val="11"/>
      <color rgb="FF00B050"/>
      <name val="Arial"/>
      <family val="2"/>
      <scheme val="minor"/>
    </font>
    <font>
      <sz val="8"/>
      <name val="Arial"/>
      <family val="2"/>
    </font>
    <font>
      <sz val="10"/>
      <color theme="0" tint="-0.14999847407452621"/>
      <name val="Arial"/>
      <family val="2"/>
    </font>
    <font>
      <b/>
      <sz val="20"/>
      <name val="Arial"/>
      <family val="2"/>
    </font>
    <font>
      <b/>
      <sz val="10"/>
      <color theme="1"/>
      <name val="Arial"/>
      <family val="2"/>
    </font>
    <font>
      <sz val="10"/>
      <color theme="1"/>
      <name val="Arial"/>
      <family val="2"/>
    </font>
    <font>
      <b/>
      <sz val="10"/>
      <color theme="2"/>
      <name val="Arial"/>
      <family val="2"/>
    </font>
    <font>
      <sz val="10"/>
      <color theme="2"/>
      <name val="Arial"/>
      <family val="2"/>
    </font>
    <font>
      <u/>
      <sz val="10"/>
      <color theme="2"/>
      <name val="Arial"/>
      <family val="2"/>
    </font>
    <font>
      <i/>
      <sz val="6"/>
      <name val="Arial"/>
      <family val="2"/>
    </font>
    <font>
      <b/>
      <sz val="10"/>
      <color indexed="10"/>
      <name val="Arial"/>
      <family val="2"/>
    </font>
    <font>
      <sz val="8"/>
      <color rgb="FF000000"/>
      <name val="Tahoma"/>
      <family val="2"/>
    </font>
    <font>
      <sz val="8"/>
      <color rgb="FF000000"/>
      <name val="Arial"/>
      <family val="2"/>
    </font>
    <font>
      <sz val="14"/>
      <color theme="1"/>
      <name val="Arial"/>
      <family val="2"/>
      <scheme val="minor"/>
    </font>
    <font>
      <b/>
      <u/>
      <sz val="14"/>
      <color rgb="FF00B0F0"/>
      <name val="Arial"/>
      <family val="2"/>
      <scheme val="minor"/>
    </font>
    <font>
      <b/>
      <sz val="14"/>
      <color rgb="FF00B0F0"/>
      <name val="Arial"/>
      <family val="2"/>
      <scheme val="minor"/>
    </font>
    <font>
      <b/>
      <sz val="14"/>
      <color theme="4"/>
      <name val="Arial"/>
      <family val="2"/>
      <scheme val="minor"/>
    </font>
    <font>
      <sz val="8"/>
      <color theme="1"/>
      <name val="Arial"/>
      <family val="2"/>
      <scheme val="minor"/>
    </font>
    <font>
      <sz val="8"/>
      <color rgb="FF002D5B"/>
      <name val="Arial"/>
      <family val="2"/>
      <scheme val="minor"/>
    </font>
    <font>
      <b/>
      <i/>
      <sz val="10"/>
      <color theme="1"/>
      <name val="Arial"/>
      <family val="2"/>
      <scheme val="minor"/>
    </font>
    <font>
      <b/>
      <sz val="11"/>
      <color rgb="FFFF0000"/>
      <name val="Arial"/>
      <family val="2"/>
      <scheme val="minor"/>
    </font>
    <font>
      <vertAlign val="superscript"/>
      <sz val="10"/>
      <color rgb="FF002D5B"/>
      <name val="Arial (Corps)"/>
    </font>
    <font>
      <vertAlign val="superscript"/>
      <sz val="9"/>
      <color theme="1"/>
      <name val="Arial (Corps)"/>
    </font>
    <font>
      <sz val="9"/>
      <color rgb="FF000000"/>
      <name val="Tahoma"/>
      <family val="2"/>
    </font>
    <font>
      <vertAlign val="superscript"/>
      <sz val="10"/>
      <color theme="1"/>
      <name val="Arial (Corps)"/>
    </font>
    <font>
      <sz val="10"/>
      <color theme="1"/>
      <name val="Arial (Corps)"/>
    </font>
    <font>
      <sz val="12"/>
      <color rgb="FF3F3F3F"/>
      <name val="Helvetica"/>
      <family val="2"/>
    </font>
    <font>
      <b/>
      <u/>
      <sz val="14"/>
      <color rgb="FF00B0F0"/>
      <name val="Arial (Corps)"/>
    </font>
    <font>
      <b/>
      <sz val="11"/>
      <color theme="1"/>
      <name val="Arial (Corps)"/>
    </font>
    <font>
      <sz val="12"/>
      <color rgb="FF000000"/>
      <name val="Calibri"/>
      <family val="2"/>
    </font>
    <font>
      <u/>
      <sz val="10"/>
      <color theme="10"/>
      <name val="Arial"/>
      <family val="2"/>
      <scheme val="minor"/>
    </font>
    <font>
      <sz val="10"/>
      <color rgb="FF002060"/>
      <name val="Arial"/>
      <family val="2"/>
      <scheme val="minor"/>
    </font>
    <font>
      <sz val="8"/>
      <color rgb="FF000000"/>
      <name val="Segoe UI"/>
      <charset val="1"/>
    </font>
  </fonts>
  <fills count="22">
    <fill>
      <patternFill patternType="none"/>
    </fill>
    <fill>
      <patternFill patternType="gray125"/>
    </fill>
    <fill>
      <patternFill patternType="solid">
        <fgColor rgb="FF00AEEF"/>
      </patternFill>
    </fill>
    <fill>
      <patternFill patternType="solid">
        <fgColor theme="0" tint="-0.14999847407452621"/>
        <bgColor indexed="64"/>
      </patternFill>
    </fill>
    <fill>
      <patternFill patternType="solid">
        <fgColor theme="0"/>
        <bgColor indexed="64"/>
      </patternFill>
    </fill>
    <fill>
      <patternFill patternType="solid">
        <fgColor theme="4"/>
      </patternFill>
    </fill>
    <fill>
      <patternFill patternType="solid">
        <fgColor theme="4" tint="0.59999389629810485"/>
        <bgColor indexed="65"/>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bgColor indexed="64"/>
      </patternFill>
    </fill>
    <fill>
      <patternFill patternType="solid">
        <fgColor theme="6" tint="0.59999389629810485"/>
        <bgColor indexed="64"/>
      </patternFill>
    </fill>
    <fill>
      <patternFill patternType="solid">
        <fgColor theme="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bgColor indexed="64"/>
      </patternFill>
    </fill>
    <fill>
      <patternFill patternType="solid">
        <fgColor indexed="40"/>
        <bgColor indexed="64"/>
      </patternFill>
    </fill>
    <fill>
      <patternFill patternType="solid">
        <fgColor rgb="FFDAEEF4"/>
        <bgColor indexed="64"/>
      </patternFill>
    </fill>
    <fill>
      <patternFill patternType="solid">
        <fgColor theme="0" tint="-0.249977111117893"/>
        <bgColor indexed="64"/>
      </patternFill>
    </fill>
    <fill>
      <patternFill patternType="solid">
        <fgColor rgb="FFD9D9D9"/>
        <bgColor rgb="FF000000"/>
      </patternFill>
    </fill>
    <fill>
      <patternFill patternType="solid">
        <fgColor rgb="FFBFBFBF"/>
        <bgColor indexed="64"/>
      </patternFill>
    </fill>
  </fills>
  <borders count="14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B0F0"/>
      </left>
      <right style="medium">
        <color rgb="FF00B0F0"/>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top style="medium">
        <color rgb="FF00B0F0"/>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right/>
      <top/>
      <bottom style="medium">
        <color rgb="FF00B0F0"/>
      </bottom>
      <diagonal/>
    </border>
    <border>
      <left/>
      <right style="medium">
        <color rgb="FF00B0F0"/>
      </right>
      <top/>
      <bottom/>
      <diagonal/>
    </border>
    <border>
      <left/>
      <right style="medium">
        <color theme="0" tint="-0.14996795556505021"/>
      </right>
      <top/>
      <bottom style="medium">
        <color rgb="FF00B0F0"/>
      </bottom>
      <diagonal/>
    </border>
    <border>
      <left style="medium">
        <color theme="0" tint="-0.14996795556505021"/>
      </left>
      <right style="medium">
        <color theme="0" tint="-0.14996795556505021"/>
      </right>
      <top/>
      <bottom style="medium">
        <color rgb="FF00B0F0"/>
      </bottom>
      <diagonal/>
    </border>
    <border>
      <left style="medium">
        <color theme="0" tint="-0.14996795556505021"/>
      </left>
      <right/>
      <top/>
      <bottom style="medium">
        <color rgb="FF00B0F0"/>
      </bottom>
      <diagonal/>
    </border>
    <border>
      <left/>
      <right/>
      <top style="medium">
        <color theme="1"/>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B0F0"/>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theme="1"/>
      </top>
      <bottom/>
      <diagonal/>
    </border>
    <border>
      <left/>
      <right/>
      <top/>
      <bottom style="thin">
        <color theme="1"/>
      </bottom>
      <diagonal/>
    </border>
    <border>
      <left style="medium">
        <color rgb="FF00B0F0"/>
      </left>
      <right style="thin">
        <color theme="1"/>
      </right>
      <top style="medium">
        <color rgb="FF00B0F0"/>
      </top>
      <bottom style="thin">
        <color theme="1"/>
      </bottom>
      <diagonal/>
    </border>
    <border>
      <left style="thin">
        <color theme="1"/>
      </left>
      <right style="thin">
        <color theme="1"/>
      </right>
      <top style="medium">
        <color rgb="FF00B0F0"/>
      </top>
      <bottom style="thin">
        <color theme="1"/>
      </bottom>
      <diagonal/>
    </border>
    <border>
      <left style="thin">
        <color theme="1"/>
      </left>
      <right style="medium">
        <color rgb="FF00B0F0"/>
      </right>
      <top style="medium">
        <color rgb="FF00B0F0"/>
      </top>
      <bottom style="thin">
        <color theme="1"/>
      </bottom>
      <diagonal/>
    </border>
    <border>
      <left style="medium">
        <color rgb="FF00B0F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00B0F0"/>
      </right>
      <top style="thin">
        <color theme="1"/>
      </top>
      <bottom style="thin">
        <color theme="1"/>
      </bottom>
      <diagonal/>
    </border>
    <border>
      <left style="medium">
        <color rgb="FF00B0F0"/>
      </left>
      <right style="thin">
        <color theme="1"/>
      </right>
      <top style="thin">
        <color theme="1"/>
      </top>
      <bottom style="medium">
        <color rgb="FF00B0F0"/>
      </bottom>
      <diagonal/>
    </border>
    <border>
      <left style="thin">
        <color theme="1"/>
      </left>
      <right style="thin">
        <color theme="1"/>
      </right>
      <top style="thin">
        <color theme="1"/>
      </top>
      <bottom style="medium">
        <color rgb="FF00B0F0"/>
      </bottom>
      <diagonal/>
    </border>
    <border>
      <left style="thin">
        <color theme="1"/>
      </left>
      <right style="medium">
        <color rgb="FF00B0F0"/>
      </right>
      <top style="thin">
        <color theme="1"/>
      </top>
      <bottom style="medium">
        <color rgb="FF00B0F0"/>
      </bottom>
      <diagonal/>
    </border>
    <border>
      <left/>
      <right/>
      <top style="thin">
        <color theme="1"/>
      </top>
      <bottom style="thin">
        <color theme="1"/>
      </bottom>
      <diagonal/>
    </border>
    <border>
      <left style="medium">
        <color rgb="FF00B0F0"/>
      </left>
      <right style="medium">
        <color rgb="FF00B0F0"/>
      </right>
      <top style="medium">
        <color rgb="FF00B0F0"/>
      </top>
      <bottom style="thin">
        <color theme="1"/>
      </bottom>
      <diagonal/>
    </border>
    <border>
      <left style="medium">
        <color rgb="FF00B0F0"/>
      </left>
      <right style="medium">
        <color rgb="FF00B0F0"/>
      </right>
      <top style="thin">
        <color theme="1"/>
      </top>
      <bottom style="thin">
        <color theme="1"/>
      </bottom>
      <diagonal/>
    </border>
    <border>
      <left style="medium">
        <color rgb="FF00B0F0"/>
      </left>
      <right style="medium">
        <color rgb="FF00B0F0"/>
      </right>
      <top style="thin">
        <color theme="1"/>
      </top>
      <bottom style="medium">
        <color rgb="FF00B0F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medium">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bottom style="thin">
        <color theme="1"/>
      </bottom>
      <diagonal/>
    </border>
    <border>
      <left style="medium">
        <color theme="0" tint="-0.14996795556505021"/>
      </left>
      <right/>
      <top style="medium">
        <color theme="0" tint="-0.14996795556505021"/>
      </top>
      <bottom/>
      <diagonal/>
    </border>
    <border>
      <left style="medium">
        <color theme="0" tint="-0.14996795556505021"/>
      </left>
      <right/>
      <top/>
      <bottom style="thin">
        <color indexed="64"/>
      </bottom>
      <diagonal/>
    </border>
    <border>
      <left/>
      <right style="thin">
        <color theme="1"/>
      </right>
      <top/>
      <bottom/>
      <diagonal/>
    </border>
    <border>
      <left/>
      <right style="thin">
        <color indexed="64"/>
      </right>
      <top/>
      <bottom style="medium">
        <color indexed="64"/>
      </bottom>
      <diagonal/>
    </border>
    <border>
      <left style="medium">
        <color indexed="64"/>
      </left>
      <right/>
      <top style="medium">
        <color indexed="64"/>
      </top>
      <bottom/>
      <diagonal/>
    </border>
    <border>
      <left style="thick">
        <color rgb="FFFF0000"/>
      </left>
      <right style="thick">
        <color rgb="FFFF0000"/>
      </right>
      <top style="thick">
        <color rgb="FFFF0000"/>
      </top>
      <bottom style="medium">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medium">
        <color rgb="FF009FDF"/>
      </left>
      <right style="medium">
        <color rgb="FF009FDF"/>
      </right>
      <top style="medium">
        <color rgb="FF009FDF"/>
      </top>
      <bottom style="medium">
        <color rgb="FF009FDF"/>
      </bottom>
      <diagonal/>
    </border>
    <border>
      <left style="medium">
        <color rgb="FF009FDF"/>
      </left>
      <right/>
      <top style="medium">
        <color rgb="FF009FDF"/>
      </top>
      <bottom style="thin">
        <color theme="1"/>
      </bottom>
      <diagonal/>
    </border>
    <border>
      <left/>
      <right style="medium">
        <color rgb="FF009FDF"/>
      </right>
      <top style="medium">
        <color rgb="FF009FDF"/>
      </top>
      <bottom style="thin">
        <color theme="1"/>
      </bottom>
      <diagonal/>
    </border>
    <border>
      <left style="medium">
        <color rgb="FF009FDF"/>
      </left>
      <right/>
      <top style="thin">
        <color theme="1"/>
      </top>
      <bottom style="thin">
        <color theme="1"/>
      </bottom>
      <diagonal/>
    </border>
    <border>
      <left/>
      <right style="medium">
        <color rgb="FF009FDF"/>
      </right>
      <top style="thin">
        <color theme="1"/>
      </top>
      <bottom style="thin">
        <color theme="1"/>
      </bottom>
      <diagonal/>
    </border>
    <border>
      <left style="medium">
        <color rgb="FF009FDF"/>
      </left>
      <right/>
      <top style="thin">
        <color theme="1"/>
      </top>
      <bottom style="medium">
        <color rgb="FF009FDF"/>
      </bottom>
      <diagonal/>
    </border>
    <border>
      <left/>
      <right style="medium">
        <color rgb="FF009FDF"/>
      </right>
      <top style="thin">
        <color theme="1"/>
      </top>
      <bottom style="medium">
        <color rgb="FF009FDF"/>
      </bottom>
      <diagonal/>
    </border>
    <border>
      <left style="medium">
        <color rgb="FF009FDF"/>
      </left>
      <right style="thin">
        <color theme="1"/>
      </right>
      <top style="medium">
        <color rgb="FF009FDF"/>
      </top>
      <bottom style="thin">
        <color theme="1"/>
      </bottom>
      <diagonal/>
    </border>
    <border>
      <left style="thin">
        <color theme="1"/>
      </left>
      <right style="medium">
        <color rgb="FF009FDF"/>
      </right>
      <top style="medium">
        <color rgb="FF009FDF"/>
      </top>
      <bottom style="thin">
        <color theme="1"/>
      </bottom>
      <diagonal/>
    </border>
    <border>
      <left style="medium">
        <color rgb="FF009FDF"/>
      </left>
      <right style="thin">
        <color theme="1"/>
      </right>
      <top style="thin">
        <color theme="1"/>
      </top>
      <bottom style="thin">
        <color theme="1"/>
      </bottom>
      <diagonal/>
    </border>
    <border>
      <left style="thin">
        <color theme="1"/>
      </left>
      <right style="medium">
        <color rgb="FF009FDF"/>
      </right>
      <top style="thin">
        <color theme="1"/>
      </top>
      <bottom style="thin">
        <color theme="1"/>
      </bottom>
      <diagonal/>
    </border>
    <border>
      <left style="medium">
        <color theme="0" tint="-0.14996795556505021"/>
      </left>
      <right/>
      <top style="medium">
        <color theme="0" tint="-0.14996795556505021"/>
      </top>
      <bottom style="medium">
        <color rgb="FF009FDF"/>
      </bottom>
      <diagonal/>
    </border>
    <border>
      <left style="medium">
        <color theme="0"/>
      </left>
      <right/>
      <top/>
      <bottom/>
      <diagonal/>
    </border>
    <border>
      <left style="medium">
        <color rgb="FF009FDF"/>
      </left>
      <right/>
      <top style="medium">
        <color rgb="FF009FDF"/>
      </top>
      <bottom style="medium">
        <color rgb="FF009FDF"/>
      </bottom>
      <diagonal/>
    </border>
    <border>
      <left/>
      <right style="medium">
        <color rgb="FF009FDF"/>
      </right>
      <top style="medium">
        <color rgb="FF009FDF"/>
      </top>
      <bottom style="medium">
        <color rgb="FF009FDF"/>
      </bottom>
      <diagonal/>
    </border>
    <border>
      <left style="medium">
        <color theme="0" tint="-0.14996795556505021"/>
      </left>
      <right/>
      <top style="medium">
        <color theme="0"/>
      </top>
      <bottom style="medium">
        <color theme="0" tint="-0.14996795556505021"/>
      </bottom>
      <diagonal/>
    </border>
    <border>
      <left/>
      <right style="medium">
        <color theme="0"/>
      </right>
      <top style="medium">
        <color theme="0"/>
      </top>
      <bottom style="medium">
        <color theme="0" tint="-0.14996795556505021"/>
      </bottom>
      <diagonal/>
    </border>
    <border>
      <left/>
      <right/>
      <top style="medium">
        <color theme="0"/>
      </top>
      <bottom style="medium">
        <color theme="0" tint="-0.14996795556505021"/>
      </bottom>
      <diagonal/>
    </border>
    <border>
      <left style="medium">
        <color theme="0"/>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rgb="FF002060"/>
      </left>
      <right style="medium">
        <color rgb="FF002060"/>
      </right>
      <top style="medium">
        <color rgb="FF002060"/>
      </top>
      <bottom style="medium">
        <color rgb="FF002060"/>
      </bottom>
      <diagonal/>
    </border>
    <border>
      <left style="medium">
        <color theme="0"/>
      </left>
      <right style="medium">
        <color theme="0"/>
      </right>
      <top style="medium">
        <color theme="0"/>
      </top>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top style="medium">
        <color rgb="FF009FDF"/>
      </top>
      <bottom style="medium">
        <color rgb="FF009FDF"/>
      </bottom>
      <diagonal/>
    </border>
    <border>
      <left style="medium">
        <color theme="0"/>
      </left>
      <right style="medium">
        <color theme="0" tint="-0.14996795556505021"/>
      </right>
      <top style="medium">
        <color theme="0" tint="-0.14996795556505021"/>
      </top>
      <bottom style="thin">
        <color theme="1"/>
      </bottom>
      <diagonal/>
    </border>
    <border>
      <left/>
      <right/>
      <top/>
      <bottom style="medium">
        <color theme="0"/>
      </bottom>
      <diagonal/>
    </border>
    <border>
      <left style="medium">
        <color theme="0"/>
      </left>
      <right/>
      <top style="medium">
        <color theme="0"/>
      </top>
      <bottom style="medium">
        <color theme="0" tint="-0.14996795556505021"/>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style="thin">
        <color rgb="FF002060"/>
      </right>
      <top/>
      <bottom style="thin">
        <color rgb="FF002060"/>
      </bottom>
      <diagonal/>
    </border>
  </borders>
  <cellStyleXfs count="13">
    <xf numFmtId="0" fontId="0"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5" borderId="0" applyNumberFormat="0" applyBorder="0" applyAlignment="0" applyProtection="0"/>
    <xf numFmtId="0" fontId="1" fillId="6" borderId="0" applyNumberFormat="0" applyBorder="0" applyAlignment="0" applyProtection="0"/>
    <xf numFmtId="0" fontId="27" fillId="0" borderId="0"/>
    <xf numFmtId="9" fontId="27" fillId="0" borderId="0" applyFont="0" applyFill="0" applyBorder="0" applyAlignment="0" applyProtection="0"/>
    <xf numFmtId="168" fontId="27" fillId="0" borderId="0" applyFont="0" applyFill="0" applyBorder="0" applyAlignment="0" applyProtection="0"/>
    <xf numFmtId="0" fontId="51" fillId="0" borderId="0" applyNumberFormat="0" applyFill="0" applyBorder="0" applyAlignment="0" applyProtection="0"/>
    <xf numFmtId="0" fontId="56" fillId="0" borderId="0"/>
    <xf numFmtId="165" fontId="56" fillId="0" borderId="0" applyFont="0" applyFill="0" applyBorder="0" applyAlignment="0" applyProtection="0"/>
  </cellStyleXfs>
  <cellXfs count="753">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3" fillId="3" borderId="37" xfId="6" applyFont="1" applyFill="1" applyBorder="1" applyAlignment="1">
      <alignment horizontal="center" vertical="center" wrapText="1"/>
    </xf>
    <xf numFmtId="0" fontId="11" fillId="0" borderId="0" xfId="7" applyFont="1"/>
    <xf numFmtId="14" fontId="28" fillId="0" borderId="0" xfId="7" applyNumberFormat="1" applyFont="1"/>
    <xf numFmtId="0" fontId="25" fillId="0" borderId="0" xfId="7" applyFont="1"/>
    <xf numFmtId="166" fontId="1" fillId="3" borderId="6" xfId="1" applyNumberFormat="1" applyFont="1" applyFill="1" applyBorder="1" applyAlignment="1">
      <alignment horizontal="center"/>
    </xf>
    <xf numFmtId="14" fontId="11" fillId="3" borderId="6" xfId="2" applyNumberFormat="1" applyFont="1" applyFill="1" applyBorder="1"/>
    <xf numFmtId="167" fontId="11" fillId="0" borderId="6" xfId="2" applyNumberFormat="1" applyFont="1" applyFill="1" applyBorder="1"/>
    <xf numFmtId="0" fontId="30" fillId="0" borderId="0" xfId="7" applyFont="1" applyAlignment="1">
      <alignment horizontal="left"/>
    </xf>
    <xf numFmtId="9" fontId="11" fillId="0" borderId="6" xfId="4" applyFont="1" applyFill="1" applyBorder="1"/>
    <xf numFmtId="0" fontId="18" fillId="0" borderId="0" xfId="5" applyFont="1" applyFill="1" applyBorder="1" applyAlignment="1">
      <alignment horizontal="center" vertical="center"/>
    </xf>
    <xf numFmtId="44" fontId="11" fillId="3" borderId="6" xfId="2" applyFont="1" applyFill="1" applyBorder="1"/>
    <xf numFmtId="0" fontId="11" fillId="0" borderId="36" xfId="7" applyFont="1" applyBorder="1"/>
    <xf numFmtId="44" fontId="8" fillId="0" borderId="50" xfId="2" applyFont="1" applyBorder="1"/>
    <xf numFmtId="44" fontId="11" fillId="0" borderId="50" xfId="2" applyFont="1" applyBorder="1"/>
    <xf numFmtId="44" fontId="11" fillId="0" borderId="51" xfId="2" applyFont="1" applyBorder="1"/>
    <xf numFmtId="0" fontId="11" fillId="0" borderId="6" xfId="7" applyFont="1" applyBorder="1" applyAlignment="1">
      <alignment horizontal="center"/>
    </xf>
    <xf numFmtId="44" fontId="11" fillId="0" borderId="6" xfId="7" applyNumberFormat="1" applyFont="1" applyBorder="1"/>
    <xf numFmtId="9" fontId="11" fillId="0" borderId="6" xfId="7" applyNumberFormat="1" applyFont="1" applyBorder="1" applyAlignment="1">
      <alignment horizontal="center"/>
    </xf>
    <xf numFmtId="0" fontId="19" fillId="0" borderId="53" xfId="7" applyFont="1" applyBorder="1"/>
    <xf numFmtId="0" fontId="19" fillId="0" borderId="0" xfId="7" applyFont="1"/>
    <xf numFmtId="166" fontId="1" fillId="4" borderId="6" xfId="1" applyNumberFormat="1" applyFont="1" applyFill="1" applyBorder="1" applyAlignment="1">
      <alignment horizontal="center"/>
    </xf>
    <xf numFmtId="44" fontId="11" fillId="0" borderId="0" xfId="2" applyFont="1" applyFill="1" applyBorder="1" applyAlignment="1">
      <alignment horizontal="center" vertical="center" wrapText="1"/>
    </xf>
    <xf numFmtId="0" fontId="16" fillId="3" borderId="6" xfId="8" applyNumberFormat="1" applyFont="1" applyFill="1" applyBorder="1" applyAlignment="1">
      <alignment horizontal="center" vertical="center"/>
    </xf>
    <xf numFmtId="0" fontId="11" fillId="0" borderId="0" xfId="7" applyFont="1" applyAlignment="1">
      <alignment vertical="center"/>
    </xf>
    <xf numFmtId="9" fontId="16" fillId="0" borderId="0" xfId="8" applyFont="1" applyFill="1" applyBorder="1" applyAlignment="1">
      <alignment vertical="center"/>
    </xf>
    <xf numFmtId="0" fontId="17" fillId="0" borderId="54" xfId="7" applyFont="1" applyBorder="1"/>
    <xf numFmtId="169" fontId="17" fillId="0" borderId="20" xfId="9" applyNumberFormat="1" applyFont="1" applyBorder="1" applyAlignment="1">
      <alignment horizontal="center" vertical="center"/>
    </xf>
    <xf numFmtId="44" fontId="8" fillId="0" borderId="0" xfId="7" applyNumberFormat="1" applyFont="1"/>
    <xf numFmtId="0" fontId="1" fillId="0" borderId="0" xfId="0" applyFont="1"/>
    <xf numFmtId="166" fontId="1" fillId="3" borderId="43" xfId="1" applyNumberFormat="1" applyFont="1" applyFill="1" applyBorder="1" applyAlignment="1">
      <alignment horizontal="center"/>
    </xf>
    <xf numFmtId="9" fontId="1" fillId="0" borderId="4" xfId="4" applyFont="1" applyBorder="1"/>
    <xf numFmtId="170" fontId="1" fillId="0" borderId="6" xfId="1" applyNumberFormat="1" applyFont="1" applyFill="1" applyBorder="1" applyAlignment="1">
      <alignment horizontal="center"/>
    </xf>
    <xf numFmtId="166" fontId="1" fillId="3" borderId="1" xfId="1" applyNumberFormat="1" applyFont="1" applyFill="1" applyBorder="1" applyAlignment="1">
      <alignment horizontal="center"/>
    </xf>
    <xf numFmtId="171" fontId="1" fillId="4" borderId="4" xfId="4" applyNumberFormat="1" applyFont="1" applyFill="1" applyBorder="1"/>
    <xf numFmtId="172" fontId="19" fillId="0" borderId="0" xfId="6" applyNumberFormat="1" applyFont="1" applyFill="1" applyBorder="1"/>
    <xf numFmtId="172" fontId="1" fillId="0" borderId="0" xfId="0" applyNumberFormat="1" applyFont="1"/>
    <xf numFmtId="173" fontId="33" fillId="0" borderId="0" xfId="6" applyNumberFormat="1" applyFont="1" applyFill="1"/>
    <xf numFmtId="0" fontId="0" fillId="3" borderId="42" xfId="0" applyFill="1" applyBorder="1"/>
    <xf numFmtId="170" fontId="1" fillId="0" borderId="43" xfId="1" applyNumberFormat="1" applyFont="1" applyFill="1" applyBorder="1" applyAlignment="1">
      <alignment horizontal="center"/>
    </xf>
    <xf numFmtId="0" fontId="1" fillId="3" borderId="42" xfId="0" applyFont="1" applyFill="1" applyBorder="1"/>
    <xf numFmtId="3" fontId="11" fillId="0" borderId="0" xfId="7" applyNumberFormat="1" applyFont="1"/>
    <xf numFmtId="0" fontId="1" fillId="3" borderId="57" xfId="0" applyFont="1" applyFill="1" applyBorder="1"/>
    <xf numFmtId="170" fontId="1" fillId="0" borderId="58" xfId="1" applyNumberFormat="1" applyFont="1" applyFill="1" applyBorder="1" applyAlignment="1">
      <alignment horizontal="center"/>
    </xf>
    <xf numFmtId="0" fontId="1" fillId="3" borderId="49" xfId="0" applyFont="1" applyFill="1" applyBorder="1"/>
    <xf numFmtId="166" fontId="1" fillId="3" borderId="50" xfId="1" applyNumberFormat="1" applyFont="1" applyFill="1" applyBorder="1" applyAlignment="1">
      <alignment horizontal="center"/>
    </xf>
    <xf numFmtId="170" fontId="1" fillId="0" borderId="51" xfId="1" applyNumberFormat="1" applyFont="1" applyFill="1" applyBorder="1" applyAlignment="1">
      <alignment horizontal="center"/>
    </xf>
    <xf numFmtId="166" fontId="19" fillId="0" borderId="6" xfId="7" applyNumberFormat="1" applyFont="1" applyBorder="1"/>
    <xf numFmtId="166" fontId="1" fillId="0" borderId="6" xfId="0" applyNumberFormat="1" applyFont="1" applyBorder="1"/>
    <xf numFmtId="171" fontId="19" fillId="0" borderId="6" xfId="4" applyNumberFormat="1" applyFont="1" applyFill="1" applyBorder="1"/>
    <xf numFmtId="171" fontId="1" fillId="0" borderId="40" xfId="4" applyNumberFormat="1" applyFont="1" applyBorder="1"/>
    <xf numFmtId="172" fontId="19" fillId="0" borderId="41" xfId="6" applyNumberFormat="1" applyFont="1" applyFill="1" applyBorder="1"/>
    <xf numFmtId="171" fontId="1" fillId="0" borderId="6" xfId="4" applyNumberFormat="1" applyFont="1" applyBorder="1"/>
    <xf numFmtId="166" fontId="19" fillId="0" borderId="52" xfId="7" applyNumberFormat="1" applyFont="1" applyBorder="1"/>
    <xf numFmtId="170" fontId="1" fillId="0" borderId="48" xfId="1" applyNumberFormat="1" applyFont="1" applyFill="1" applyBorder="1" applyAlignment="1">
      <alignment horizontal="center"/>
    </xf>
    <xf numFmtId="44" fontId="19" fillId="3" borderId="50" xfId="2" applyFont="1" applyFill="1" applyBorder="1" applyAlignment="1">
      <alignment horizontal="center"/>
    </xf>
    <xf numFmtId="44" fontId="19" fillId="3" borderId="51" xfId="2" applyFont="1" applyFill="1" applyBorder="1"/>
    <xf numFmtId="172" fontId="33" fillId="0" borderId="0" xfId="6" applyNumberFormat="1" applyFont="1" applyFill="1" applyBorder="1"/>
    <xf numFmtId="171" fontId="1" fillId="0" borderId="0" xfId="4" applyNumberFormat="1" applyFont="1" applyBorder="1"/>
    <xf numFmtId="171" fontId="33" fillId="0" borderId="0" xfId="4" applyNumberFormat="1" applyFont="1" applyFill="1" applyBorder="1"/>
    <xf numFmtId="171" fontId="1" fillId="0" borderId="0" xfId="4" applyNumberFormat="1" applyFont="1"/>
    <xf numFmtId="172" fontId="19" fillId="0" borderId="0" xfId="6" applyNumberFormat="1" applyFont="1" applyFill="1" applyBorder="1" applyAlignment="1">
      <alignment horizontal="center" vertical="center" wrapText="1"/>
    </xf>
    <xf numFmtId="9" fontId="1" fillId="3" borderId="0" xfId="0" applyNumberFormat="1" applyFont="1" applyFill="1"/>
    <xf numFmtId="9" fontId="19" fillId="3" borderId="0" xfId="4" applyFont="1" applyFill="1" applyBorder="1"/>
    <xf numFmtId="9" fontId="1" fillId="3" borderId="0" xfId="4" applyFont="1" applyFill="1" applyBorder="1"/>
    <xf numFmtId="9" fontId="1" fillId="0" borderId="0" xfId="4" applyFont="1" applyBorder="1"/>
    <xf numFmtId="0" fontId="1" fillId="10" borderId="0" xfId="0" applyFont="1" applyFill="1"/>
    <xf numFmtId="9" fontId="1" fillId="0" borderId="0" xfId="0" applyNumberFormat="1" applyFont="1"/>
    <xf numFmtId="9" fontId="19" fillId="0" borderId="0" xfId="7" applyNumberFormat="1" applyFont="1"/>
    <xf numFmtId="170" fontId="1" fillId="0" borderId="0" xfId="0" applyNumberFormat="1" applyFont="1"/>
    <xf numFmtId="9" fontId="19" fillId="0" borderId="0" xfId="4" applyFont="1"/>
    <xf numFmtId="174" fontId="1" fillId="0" borderId="0" xfId="0" applyNumberFormat="1" applyFont="1"/>
    <xf numFmtId="0" fontId="1" fillId="0" borderId="7" xfId="0" applyFont="1" applyBorder="1"/>
    <xf numFmtId="174" fontId="1" fillId="0" borderId="7" xfId="0" applyNumberFormat="1" applyFont="1" applyBorder="1"/>
    <xf numFmtId="170" fontId="1" fillId="0" borderId="7" xfId="0" applyNumberFormat="1" applyFont="1" applyBorder="1"/>
    <xf numFmtId="44" fontId="1" fillId="0" borderId="0" xfId="2" applyFont="1" applyBorder="1"/>
    <xf numFmtId="8" fontId="19" fillId="0" borderId="0" xfId="7" applyNumberFormat="1" applyFont="1"/>
    <xf numFmtId="167" fontId="19" fillId="0" borderId="0" xfId="7" applyNumberFormat="1" applyFont="1"/>
    <xf numFmtId="44" fontId="1" fillId="0" borderId="7" xfId="2" applyFont="1" applyBorder="1"/>
    <xf numFmtId="44" fontId="19" fillId="0" borderId="0" xfId="7" applyNumberFormat="1" applyFont="1"/>
    <xf numFmtId="44" fontId="11" fillId="0" borderId="0" xfId="7" applyNumberFormat="1" applyFont="1"/>
    <xf numFmtId="44" fontId="19" fillId="0" borderId="7" xfId="7" applyNumberFormat="1" applyFont="1" applyBorder="1"/>
    <xf numFmtId="0" fontId="1" fillId="10" borderId="7" xfId="0" applyFont="1" applyFill="1" applyBorder="1"/>
    <xf numFmtId="0" fontId="31" fillId="0" borderId="0" xfId="5" applyFont="1" applyFill="1" applyBorder="1" applyAlignment="1">
      <alignment horizontal="center" vertical="center"/>
    </xf>
    <xf numFmtId="173" fontId="34" fillId="0" borderId="0" xfId="6" applyNumberFormat="1" applyFont="1" applyFill="1"/>
    <xf numFmtId="0" fontId="31" fillId="0" borderId="37" xfId="5" applyFont="1" applyFill="1" applyBorder="1" applyAlignment="1">
      <alignment horizontal="center" vertical="center"/>
    </xf>
    <xf numFmtId="0" fontId="19" fillId="0" borderId="0" xfId="5" applyFont="1" applyFill="1" applyBorder="1" applyAlignment="1">
      <alignment horizontal="center"/>
    </xf>
    <xf numFmtId="0" fontId="1" fillId="0" borderId="59" xfId="0" applyFont="1" applyBorder="1" applyAlignment="1">
      <alignment horizontal="left" vertical="top"/>
    </xf>
    <xf numFmtId="0" fontId="1" fillId="0" borderId="0" xfId="0" applyFont="1" applyAlignment="1">
      <alignment horizontal="left" vertical="top"/>
    </xf>
    <xf numFmtId="0" fontId="1" fillId="0" borderId="15" xfId="0" applyFont="1" applyBorder="1" applyAlignment="1">
      <alignment horizontal="left" vertical="top"/>
    </xf>
    <xf numFmtId="0" fontId="19" fillId="0" borderId="0" xfId="0" applyFont="1" applyAlignment="1">
      <alignment horizontal="left" vertical="top"/>
    </xf>
    <xf numFmtId="173" fontId="1" fillId="0" borderId="59" xfId="0" applyNumberFormat="1" applyFont="1" applyBorder="1" applyAlignment="1">
      <alignment horizontal="left" vertical="top"/>
    </xf>
    <xf numFmtId="173" fontId="35" fillId="11" borderId="41" xfId="6" applyNumberFormat="1" applyFont="1" applyFill="1" applyBorder="1"/>
    <xf numFmtId="173" fontId="11" fillId="0" borderId="0" xfId="7" applyNumberFormat="1" applyFont="1"/>
    <xf numFmtId="44" fontId="36" fillId="11" borderId="43" xfId="2" applyFont="1" applyFill="1" applyBorder="1"/>
    <xf numFmtId="44" fontId="36" fillId="11" borderId="48" xfId="2" applyFont="1" applyFill="1" applyBorder="1"/>
    <xf numFmtId="0" fontId="37" fillId="0" borderId="49" xfId="5" applyFont="1" applyFill="1" applyBorder="1"/>
    <xf numFmtId="44" fontId="34" fillId="0" borderId="51" xfId="2" applyFont="1" applyFill="1" applyBorder="1"/>
    <xf numFmtId="0" fontId="1" fillId="0" borderId="54" xfId="0" applyFont="1" applyBorder="1" applyAlignment="1">
      <alignment horizontal="left" vertical="top"/>
    </xf>
    <xf numFmtId="0" fontId="1" fillId="0" borderId="16" xfId="0" applyFont="1" applyBorder="1" applyAlignment="1">
      <alignment horizontal="left" vertical="top"/>
    </xf>
    <xf numFmtId="0" fontId="1" fillId="0" borderId="17" xfId="0" applyFont="1" applyBorder="1" applyAlignment="1">
      <alignment horizontal="left" vertical="top"/>
    </xf>
    <xf numFmtId="0" fontId="37" fillId="0" borderId="0" xfId="5" applyFont="1" applyFill="1"/>
    <xf numFmtId="9" fontId="34" fillId="12" borderId="6" xfId="4" applyFont="1" applyFill="1" applyBorder="1"/>
    <xf numFmtId="44" fontId="38" fillId="0" borderId="0" xfId="5" applyNumberFormat="1" applyFont="1" applyFill="1"/>
    <xf numFmtId="0" fontId="19" fillId="3" borderId="6" xfId="2" applyNumberFormat="1" applyFont="1" applyFill="1" applyBorder="1" applyAlignment="1">
      <alignment horizontal="center"/>
    </xf>
    <xf numFmtId="14" fontId="19" fillId="3" borderId="6" xfId="2" applyNumberFormat="1" applyFont="1" applyFill="1" applyBorder="1" applyAlignment="1">
      <alignment horizontal="center"/>
    </xf>
    <xf numFmtId="172" fontId="33" fillId="0" borderId="0" xfId="6" applyNumberFormat="1" applyFont="1" applyFill="1" applyBorder="1" applyAlignment="1">
      <alignment horizontal="center" vertical="center" wrapText="1"/>
    </xf>
    <xf numFmtId="166" fontId="11" fillId="0" borderId="0" xfId="1" applyNumberFormat="1" applyFont="1"/>
    <xf numFmtId="0" fontId="8" fillId="0" borderId="60" xfId="7" applyFont="1" applyBorder="1"/>
    <xf numFmtId="9" fontId="11" fillId="0" borderId="6" xfId="4" applyFont="1" applyBorder="1"/>
    <xf numFmtId="173" fontId="39" fillId="0" borderId="60" xfId="7" applyNumberFormat="1" applyFont="1" applyBorder="1"/>
    <xf numFmtId="44" fontId="39" fillId="0" borderId="60" xfId="7" applyNumberFormat="1" applyFont="1" applyBorder="1"/>
    <xf numFmtId="166" fontId="39" fillId="0" borderId="60" xfId="7" applyNumberFormat="1" applyFont="1" applyBorder="1"/>
    <xf numFmtId="9" fontId="39" fillId="0" borderId="60" xfId="7" applyNumberFormat="1" applyFont="1" applyBorder="1"/>
    <xf numFmtId="44" fontId="11" fillId="0" borderId="0" xfId="2" applyFont="1" applyBorder="1"/>
    <xf numFmtId="172" fontId="19" fillId="0" borderId="0" xfId="6" applyNumberFormat="1" applyFont="1" applyFill="1" applyBorder="1" applyAlignment="1">
      <alignment horizontal="center"/>
    </xf>
    <xf numFmtId="166" fontId="19" fillId="0" borderId="0" xfId="7" applyNumberFormat="1" applyFont="1"/>
    <xf numFmtId="44" fontId="39" fillId="0" borderId="0" xfId="7" applyNumberFormat="1" applyFont="1"/>
    <xf numFmtId="44" fontId="11" fillId="0" borderId="6" xfId="2" applyFont="1" applyFill="1" applyBorder="1"/>
    <xf numFmtId="0" fontId="11" fillId="13" borderId="0" xfId="7" applyFont="1" applyFill="1"/>
    <xf numFmtId="0" fontId="8" fillId="13" borderId="0" xfId="7" applyFont="1" applyFill="1"/>
    <xf numFmtId="0" fontId="11" fillId="13" borderId="39" xfId="7" applyFont="1" applyFill="1" applyBorder="1"/>
    <xf numFmtId="0" fontId="8" fillId="13" borderId="41" xfId="7" applyFont="1" applyFill="1" applyBorder="1" applyAlignment="1">
      <alignment wrapText="1"/>
    </xf>
    <xf numFmtId="0" fontId="8" fillId="13" borderId="0" xfId="7" applyFont="1" applyFill="1" applyAlignment="1">
      <alignment wrapText="1"/>
    </xf>
    <xf numFmtId="0" fontId="11" fillId="13" borderId="42" xfId="7" applyFont="1" applyFill="1" applyBorder="1" applyAlignment="1">
      <alignment horizontal="center"/>
    </xf>
    <xf numFmtId="0" fontId="11" fillId="13" borderId="2" xfId="7" applyFont="1" applyFill="1" applyBorder="1"/>
    <xf numFmtId="0" fontId="11" fillId="13" borderId="3" xfId="7" applyFont="1" applyFill="1" applyBorder="1"/>
    <xf numFmtId="0" fontId="11" fillId="13" borderId="4" xfId="7" applyFont="1" applyFill="1" applyBorder="1"/>
    <xf numFmtId="0" fontId="11" fillId="13" borderId="43" xfId="7" applyFont="1" applyFill="1" applyBorder="1"/>
    <xf numFmtId="0" fontId="11" fillId="13" borderId="2" xfId="7" applyFont="1" applyFill="1" applyBorder="1" applyAlignment="1">
      <alignment horizontal="left"/>
    </xf>
    <xf numFmtId="0" fontId="11" fillId="13" borderId="3" xfId="7" applyFont="1" applyFill="1" applyBorder="1" applyAlignment="1">
      <alignment horizontal="left"/>
    </xf>
    <xf numFmtId="0" fontId="8" fillId="13" borderId="2" xfId="7" applyFont="1" applyFill="1" applyBorder="1" applyAlignment="1">
      <alignment horizontal="left"/>
    </xf>
    <xf numFmtId="0" fontId="11" fillId="13" borderId="44" xfId="7" applyFont="1" applyFill="1" applyBorder="1" applyAlignment="1">
      <alignment horizontal="center"/>
    </xf>
    <xf numFmtId="0" fontId="8" fillId="13" borderId="45" xfId="7" applyFont="1" applyFill="1" applyBorder="1" applyAlignment="1">
      <alignment horizontal="left"/>
    </xf>
    <xf numFmtId="0" fontId="11" fillId="13" borderId="46" xfId="7" applyFont="1" applyFill="1" applyBorder="1" applyAlignment="1">
      <alignment horizontal="left"/>
    </xf>
    <xf numFmtId="0" fontId="11" fillId="13" borderId="47" xfId="7" applyFont="1" applyFill="1" applyBorder="1"/>
    <xf numFmtId="0" fontId="11" fillId="13" borderId="48" xfId="7" applyFont="1" applyFill="1" applyBorder="1"/>
    <xf numFmtId="0" fontId="1" fillId="8" borderId="49" xfId="6" applyFill="1" applyBorder="1" applyAlignment="1">
      <alignment horizontal="center" vertical="center" wrapText="1"/>
    </xf>
    <xf numFmtId="0" fontId="1" fillId="8" borderId="50" xfId="6" applyFill="1" applyBorder="1" applyAlignment="1">
      <alignment horizontal="center" vertical="center" wrapText="1"/>
    </xf>
    <xf numFmtId="0" fontId="1" fillId="8" borderId="51" xfId="6" applyFill="1" applyBorder="1" applyAlignment="1">
      <alignment horizontal="center" vertical="center" wrapText="1"/>
    </xf>
    <xf numFmtId="0" fontId="1" fillId="8" borderId="6" xfId="6" applyFill="1" applyBorder="1" applyAlignment="1">
      <alignment horizontal="center"/>
    </xf>
    <xf numFmtId="0" fontId="1" fillId="8" borderId="6" xfId="6" applyFill="1" applyBorder="1"/>
    <xf numFmtId="0" fontId="1" fillId="8" borderId="4" xfId="6" applyFill="1" applyBorder="1" applyAlignment="1">
      <alignment horizontal="center" vertical="center"/>
    </xf>
    <xf numFmtId="0" fontId="1" fillId="8" borderId="43" xfId="6" applyFill="1" applyBorder="1" applyAlignment="1">
      <alignment horizontal="center"/>
    </xf>
    <xf numFmtId="0" fontId="1" fillId="8" borderId="42" xfId="6" applyFill="1" applyBorder="1"/>
    <xf numFmtId="0" fontId="1" fillId="8" borderId="57" xfId="6" applyFill="1" applyBorder="1"/>
    <xf numFmtId="0" fontId="1" fillId="8" borderId="49" xfId="6" applyFill="1" applyBorder="1" applyAlignment="1">
      <alignment horizontal="right"/>
    </xf>
    <xf numFmtId="0" fontId="1" fillId="8" borderId="49" xfId="6" applyFill="1" applyBorder="1" applyAlignment="1">
      <alignment horizontal="left"/>
    </xf>
    <xf numFmtId="166" fontId="1" fillId="8" borderId="50" xfId="1" applyNumberFormat="1" applyFont="1" applyFill="1" applyBorder="1" applyAlignment="1">
      <alignment horizontal="center"/>
    </xf>
    <xf numFmtId="166" fontId="1" fillId="8" borderId="51" xfId="1" applyNumberFormat="1" applyFont="1" applyFill="1" applyBorder="1" applyAlignment="1">
      <alignment horizontal="center"/>
    </xf>
    <xf numFmtId="170" fontId="1" fillId="8" borderId="50" xfId="1" applyNumberFormat="1" applyFont="1" applyFill="1" applyBorder="1" applyAlignment="1"/>
    <xf numFmtId="170" fontId="1" fillId="8" borderId="51" xfId="1" applyNumberFormat="1" applyFont="1" applyFill="1" applyBorder="1" applyAlignment="1"/>
    <xf numFmtId="0" fontId="1" fillId="8" borderId="55" xfId="6" applyFill="1" applyBorder="1" applyAlignment="1">
      <alignment horizontal="center"/>
    </xf>
    <xf numFmtId="0" fontId="1" fillId="8" borderId="5" xfId="6" applyFill="1" applyBorder="1" applyAlignment="1">
      <alignment horizontal="center"/>
    </xf>
    <xf numFmtId="0" fontId="16" fillId="8" borderId="56" xfId="6" applyFont="1" applyFill="1" applyBorder="1" applyAlignment="1">
      <alignment horizontal="center"/>
    </xf>
    <xf numFmtId="0" fontId="1" fillId="8" borderId="6" xfId="6" applyFill="1" applyBorder="1" applyAlignment="1">
      <alignment horizontal="left"/>
    </xf>
    <xf numFmtId="0" fontId="1" fillId="8" borderId="39" xfId="6" applyFill="1" applyBorder="1" applyAlignment="1">
      <alignment horizontal="left"/>
    </xf>
    <xf numFmtId="0" fontId="1" fillId="8" borderId="42" xfId="6" applyFill="1" applyBorder="1" applyAlignment="1">
      <alignment horizontal="left"/>
    </xf>
    <xf numFmtId="0" fontId="1" fillId="8" borderId="44" xfId="6" applyFill="1" applyBorder="1" applyAlignment="1">
      <alignment horizontal="left"/>
    </xf>
    <xf numFmtId="0" fontId="1" fillId="8" borderId="49" xfId="6" applyFill="1" applyBorder="1"/>
    <xf numFmtId="0" fontId="32" fillId="8" borderId="39" xfId="6" applyFont="1" applyFill="1" applyBorder="1"/>
    <xf numFmtId="173" fontId="34" fillId="8" borderId="41" xfId="6" applyNumberFormat="1" applyFont="1" applyFill="1" applyBorder="1"/>
    <xf numFmtId="0" fontId="32" fillId="8" borderId="42" xfId="6" applyFont="1" applyFill="1" applyBorder="1"/>
    <xf numFmtId="173" fontId="34" fillId="8" borderId="43" xfId="6" applyNumberFormat="1" applyFont="1" applyFill="1" applyBorder="1"/>
    <xf numFmtId="0" fontId="35" fillId="8" borderId="42" xfId="6" applyFont="1" applyFill="1" applyBorder="1"/>
    <xf numFmtId="173" fontId="35" fillId="8" borderId="43" xfId="6" applyNumberFormat="1" applyFont="1" applyFill="1" applyBorder="1"/>
    <xf numFmtId="0" fontId="32" fillId="8" borderId="57" xfId="6" applyFont="1" applyFill="1" applyBorder="1"/>
    <xf numFmtId="173" fontId="34" fillId="8" borderId="58" xfId="6" applyNumberFormat="1" applyFont="1" applyFill="1" applyBorder="1"/>
    <xf numFmtId="0" fontId="3" fillId="11" borderId="36" xfId="6" applyFont="1" applyFill="1" applyBorder="1" applyAlignment="1">
      <alignment horizontal="center" vertical="center" wrapText="1"/>
    </xf>
    <xf numFmtId="0" fontId="3" fillId="11" borderId="37" xfId="6" applyFont="1" applyFill="1" applyBorder="1" applyAlignment="1">
      <alignment horizontal="right" vertical="center" wrapText="1"/>
    </xf>
    <xf numFmtId="0" fontId="3" fillId="11" borderId="38" xfId="6" applyFont="1" applyFill="1" applyBorder="1" applyAlignment="1">
      <alignment horizontal="left" vertical="center" wrapText="1"/>
    </xf>
    <xf numFmtId="0" fontId="23" fillId="11" borderId="49" xfId="5" applyFill="1" applyBorder="1"/>
    <xf numFmtId="0" fontId="22" fillId="11" borderId="36" xfId="5" applyFont="1" applyFill="1" applyBorder="1" applyAlignment="1">
      <alignment horizontal="left"/>
    </xf>
    <xf numFmtId="0" fontId="23" fillId="11" borderId="37" xfId="5" applyFill="1" applyBorder="1" applyAlignment="1">
      <alignment horizontal="center"/>
    </xf>
    <xf numFmtId="0" fontId="23" fillId="11" borderId="38" xfId="5" applyFill="1" applyBorder="1" applyAlignment="1">
      <alignment horizontal="center"/>
    </xf>
    <xf numFmtId="0" fontId="35" fillId="11" borderId="39" xfId="5" applyFont="1" applyFill="1" applyBorder="1"/>
    <xf numFmtId="0" fontId="36" fillId="11" borderId="42" xfId="5" applyFont="1" applyFill="1" applyBorder="1"/>
    <xf numFmtId="0" fontId="36" fillId="11" borderId="44" xfId="5" applyFont="1" applyFill="1" applyBorder="1" applyAlignment="1">
      <alignment vertical="center"/>
    </xf>
    <xf numFmtId="0" fontId="1" fillId="8" borderId="5" xfId="6" applyFill="1" applyBorder="1" applyAlignment="1">
      <alignment horizontal="left"/>
    </xf>
    <xf numFmtId="0" fontId="41" fillId="0" borderId="0" xfId="7" applyFont="1" applyAlignment="1">
      <alignment horizontal="left"/>
    </xf>
    <xf numFmtId="0" fontId="43" fillId="8" borderId="6" xfId="6" applyFont="1" applyFill="1" applyBorder="1"/>
    <xf numFmtId="9" fontId="44" fillId="0" borderId="6" xfId="4" applyFont="1" applyFill="1" applyBorder="1"/>
    <xf numFmtId="172" fontId="43" fillId="0" borderId="0" xfId="6" applyNumberFormat="1" applyFont="1" applyFill="1" applyBorder="1" applyAlignment="1">
      <alignment horizontal="center" vertical="center" wrapText="1"/>
    </xf>
    <xf numFmtId="171" fontId="45" fillId="0" borderId="0" xfId="4" applyNumberFormat="1" applyFont="1" applyFill="1" applyBorder="1"/>
    <xf numFmtId="171" fontId="43" fillId="0" borderId="0" xfId="4" applyNumberFormat="1" applyFont="1" applyBorder="1"/>
    <xf numFmtId="9" fontId="43" fillId="3" borderId="0" xfId="4" applyFont="1" applyFill="1" applyBorder="1"/>
    <xf numFmtId="9" fontId="43" fillId="0" borderId="0" xfId="4" applyFont="1" applyBorder="1"/>
    <xf numFmtId="9" fontId="43" fillId="0" borderId="0" xfId="0" applyNumberFormat="1" applyFont="1"/>
    <xf numFmtId="170" fontId="43" fillId="0" borderId="0" xfId="0" applyNumberFormat="1" applyFont="1"/>
    <xf numFmtId="0" fontId="43" fillId="0" borderId="0" xfId="7" applyFont="1"/>
    <xf numFmtId="44" fontId="43" fillId="0" borderId="0" xfId="2" applyFont="1" applyBorder="1"/>
    <xf numFmtId="44" fontId="43" fillId="0" borderId="7" xfId="2" applyFont="1" applyBorder="1"/>
    <xf numFmtId="44" fontId="43" fillId="0" borderId="0" xfId="7" applyNumberFormat="1" applyFont="1"/>
    <xf numFmtId="44" fontId="44" fillId="0" borderId="0" xfId="7" applyNumberFormat="1" applyFont="1"/>
    <xf numFmtId="44" fontId="43" fillId="0" borderId="7" xfId="7" applyNumberFormat="1" applyFont="1" applyBorder="1"/>
    <xf numFmtId="172" fontId="43" fillId="0" borderId="0" xfId="6" applyNumberFormat="1" applyFont="1" applyFill="1" applyBorder="1"/>
    <xf numFmtId="166" fontId="43" fillId="3" borderId="6" xfId="1" applyNumberFormat="1" applyFont="1" applyFill="1" applyBorder="1" applyAlignment="1">
      <alignment horizontal="center"/>
    </xf>
    <xf numFmtId="44" fontId="44" fillId="0" borderId="6" xfId="7" applyNumberFormat="1" applyFont="1" applyBorder="1"/>
    <xf numFmtId="9" fontId="44" fillId="0" borderId="6" xfId="7" applyNumberFormat="1" applyFont="1" applyBorder="1" applyAlignment="1">
      <alignment horizontal="center"/>
    </xf>
    <xf numFmtId="9" fontId="43" fillId="0" borderId="51" xfId="4" applyFont="1" applyFill="1" applyBorder="1"/>
    <xf numFmtId="175" fontId="19" fillId="3" borderId="6" xfId="7" applyNumberFormat="1" applyFont="1" applyFill="1" applyBorder="1"/>
    <xf numFmtId="0" fontId="0" fillId="0" borderId="1" xfId="0" applyBorder="1"/>
    <xf numFmtId="0" fontId="0" fillId="0" borderId="66" xfId="0" applyBorder="1"/>
    <xf numFmtId="0" fontId="0" fillId="0" borderId="5" xfId="0" applyBorder="1"/>
    <xf numFmtId="0" fontId="0" fillId="8" borderId="6" xfId="6" applyFont="1" applyFill="1" applyBorder="1"/>
    <xf numFmtId="0" fontId="17" fillId="0" borderId="0" xfId="7" applyFont="1"/>
    <xf numFmtId="169" fontId="17" fillId="0" borderId="0" xfId="9" applyNumberFormat="1" applyFont="1" applyBorder="1" applyAlignment="1">
      <alignment horizontal="center" vertical="center"/>
    </xf>
    <xf numFmtId="0" fontId="47" fillId="0" borderId="0" xfId="7" applyFont="1" applyAlignment="1">
      <alignment horizontal="right" vertical="top"/>
    </xf>
    <xf numFmtId="1" fontId="16" fillId="3" borderId="6" xfId="7" applyNumberFormat="1" applyFont="1" applyFill="1" applyBorder="1" applyAlignment="1">
      <alignment horizontal="center" vertical="center" wrapText="1"/>
    </xf>
    <xf numFmtId="44" fontId="16" fillId="3" borderId="43" xfId="2" applyFont="1" applyFill="1" applyBorder="1" applyAlignment="1">
      <alignment horizontal="center" vertical="center" wrapText="1"/>
    </xf>
    <xf numFmtId="1" fontId="16" fillId="3" borderId="52" xfId="7" applyNumberFormat="1" applyFont="1" applyFill="1" applyBorder="1" applyAlignment="1">
      <alignment horizontal="center" vertical="center" wrapText="1"/>
    </xf>
    <xf numFmtId="44" fontId="16" fillId="3" borderId="48" xfId="2" applyFont="1" applyFill="1" applyBorder="1" applyAlignment="1">
      <alignment horizontal="center" vertical="center" wrapText="1"/>
    </xf>
    <xf numFmtId="0" fontId="16" fillId="4" borderId="6" xfId="8" applyNumberFormat="1" applyFont="1" applyFill="1" applyBorder="1" applyAlignment="1">
      <alignment horizontal="center" vertical="center"/>
    </xf>
    <xf numFmtId="9" fontId="16" fillId="4" borderId="6" xfId="8" applyFont="1" applyFill="1" applyBorder="1" applyAlignment="1">
      <alignment horizontal="center" vertical="center"/>
    </xf>
    <xf numFmtId="37" fontId="1" fillId="4" borderId="6" xfId="9" applyNumberFormat="1" applyFont="1" applyFill="1" applyBorder="1" applyAlignment="1">
      <alignment horizontal="center" vertical="center"/>
    </xf>
    <xf numFmtId="0" fontId="16" fillId="4" borderId="52" xfId="7" applyFont="1" applyFill="1" applyBorder="1" applyAlignment="1">
      <alignment horizontal="center" vertical="center"/>
    </xf>
    <xf numFmtId="37" fontId="1" fillId="4" borderId="52" xfId="9" applyNumberFormat="1" applyFont="1" applyFill="1" applyBorder="1" applyAlignment="1">
      <alignment horizontal="center" vertical="center"/>
    </xf>
    <xf numFmtId="0" fontId="16" fillId="4" borderId="6" xfId="7" applyFont="1" applyFill="1" applyBorder="1" applyAlignment="1">
      <alignment vertical="center"/>
    </xf>
    <xf numFmtId="0" fontId="16" fillId="4" borderId="52" xfId="7" applyFont="1" applyFill="1" applyBorder="1" applyAlignment="1">
      <alignment vertical="center"/>
    </xf>
    <xf numFmtId="9" fontId="16" fillId="4" borderId="5" xfId="8" applyFont="1" applyFill="1" applyBorder="1" applyAlignment="1">
      <alignment horizontal="center" vertical="center"/>
    </xf>
    <xf numFmtId="37" fontId="1" fillId="4" borderId="5" xfId="9" applyNumberFormat="1" applyFont="1" applyFill="1" applyBorder="1" applyAlignment="1">
      <alignment horizontal="center" vertical="center"/>
    </xf>
    <xf numFmtId="0" fontId="1" fillId="8" borderId="69" xfId="6" applyFill="1" applyBorder="1" applyAlignment="1">
      <alignment horizontal="center" vertical="center" wrapText="1"/>
    </xf>
    <xf numFmtId="0" fontId="16" fillId="3" borderId="5" xfId="8" applyNumberFormat="1" applyFont="1" applyFill="1" applyBorder="1" applyAlignment="1">
      <alignment horizontal="center" vertical="center"/>
    </xf>
    <xf numFmtId="0" fontId="16" fillId="3" borderId="52" xfId="8" applyNumberFormat="1" applyFont="1" applyFill="1" applyBorder="1" applyAlignment="1">
      <alignment horizontal="center" vertical="center"/>
    </xf>
    <xf numFmtId="3" fontId="11" fillId="0" borderId="6" xfId="7" applyNumberFormat="1" applyFont="1" applyBorder="1" applyAlignment="1">
      <alignment horizontal="left" vertical="center" wrapText="1"/>
    </xf>
    <xf numFmtId="0" fontId="23" fillId="11" borderId="71" xfId="5" applyFill="1" applyBorder="1"/>
    <xf numFmtId="0" fontId="23" fillId="11" borderId="72" xfId="5" applyFill="1" applyBorder="1"/>
    <xf numFmtId="0" fontId="0" fillId="8" borderId="70" xfId="6" applyFont="1" applyFill="1" applyBorder="1" applyAlignment="1">
      <alignment horizontal="center" vertical="center" wrapText="1"/>
    </xf>
    <xf numFmtId="0" fontId="0" fillId="8" borderId="69" xfId="6" applyFont="1" applyFill="1" applyBorder="1" applyAlignment="1">
      <alignment horizontal="center" vertical="center" wrapText="1"/>
    </xf>
    <xf numFmtId="1" fontId="16" fillId="3" borderId="5" xfId="7" applyNumberFormat="1" applyFont="1" applyFill="1" applyBorder="1" applyAlignment="1">
      <alignment horizontal="center" vertical="center" wrapText="1"/>
    </xf>
    <xf numFmtId="44" fontId="16" fillId="3" borderId="56" xfId="2" applyFont="1" applyFill="1" applyBorder="1" applyAlignment="1">
      <alignment horizontal="center" vertical="center" wrapText="1"/>
    </xf>
    <xf numFmtId="0" fontId="1" fillId="8" borderId="66" xfId="6" applyFill="1" applyBorder="1" applyAlignment="1">
      <alignment horizontal="center" vertical="center" wrapText="1"/>
    </xf>
    <xf numFmtId="0" fontId="0" fillId="8" borderId="66" xfId="6" applyFont="1" applyFill="1" applyBorder="1" applyAlignment="1">
      <alignment horizontal="center" vertical="center" wrapText="1"/>
    </xf>
    <xf numFmtId="0" fontId="23" fillId="11" borderId="36" xfId="5" applyFill="1" applyBorder="1"/>
    <xf numFmtId="0" fontId="23" fillId="11" borderId="37" xfId="5" applyFill="1" applyBorder="1"/>
    <xf numFmtId="0" fontId="23" fillId="11" borderId="38" xfId="5" applyFill="1" applyBorder="1"/>
    <xf numFmtId="167" fontId="8" fillId="0" borderId="60" xfId="7" applyNumberFormat="1" applyFont="1" applyBorder="1"/>
    <xf numFmtId="0" fontId="33" fillId="0" borderId="0" xfId="7" applyFont="1" applyAlignment="1">
      <alignment horizontal="right"/>
    </xf>
    <xf numFmtId="44" fontId="8" fillId="0" borderId="60" xfId="7" applyNumberFormat="1" applyFont="1" applyBorder="1"/>
    <xf numFmtId="0" fontId="1" fillId="8" borderId="42" xfId="6" applyFill="1" applyBorder="1" applyAlignment="1">
      <alignment vertical="center"/>
    </xf>
    <xf numFmtId="0" fontId="48" fillId="4" borderId="5" xfId="7" applyFont="1" applyFill="1" applyBorder="1" applyAlignment="1">
      <alignment vertical="center"/>
    </xf>
    <xf numFmtId="0" fontId="16" fillId="4" borderId="5" xfId="7" applyFont="1" applyFill="1" applyBorder="1" applyAlignment="1">
      <alignment vertical="center"/>
    </xf>
    <xf numFmtId="9" fontId="11" fillId="0" borderId="0" xfId="7" applyNumberFormat="1" applyFont="1" applyAlignment="1">
      <alignment vertical="center"/>
    </xf>
    <xf numFmtId="0" fontId="48" fillId="4" borderId="6" xfId="7" applyFont="1" applyFill="1" applyBorder="1" applyAlignment="1">
      <alignment vertical="center"/>
    </xf>
    <xf numFmtId="37" fontId="11" fillId="0" borderId="0" xfId="7" applyNumberFormat="1" applyFont="1" applyAlignment="1">
      <alignment vertical="center"/>
    </xf>
    <xf numFmtId="0" fontId="48" fillId="4" borderId="52" xfId="7" applyFont="1" applyFill="1" applyBorder="1" applyAlignment="1">
      <alignment vertical="center"/>
    </xf>
    <xf numFmtId="44" fontId="16" fillId="3" borderId="6" xfId="7" applyNumberFormat="1" applyFont="1" applyFill="1" applyBorder="1"/>
    <xf numFmtId="166" fontId="55" fillId="3" borderId="6" xfId="1" applyNumberFormat="1" applyFont="1" applyFill="1" applyBorder="1" applyAlignment="1">
      <alignment horizontal="center"/>
    </xf>
    <xf numFmtId="166" fontId="55" fillId="3" borderId="43" xfId="1" applyNumberFormat="1" applyFont="1" applyFill="1" applyBorder="1" applyAlignment="1">
      <alignment horizontal="center"/>
    </xf>
    <xf numFmtId="0" fontId="55" fillId="14" borderId="42" xfId="6" applyFont="1" applyFill="1" applyBorder="1"/>
    <xf numFmtId="174" fontId="43" fillId="0" borderId="7" xfId="0" applyNumberFormat="1" applyFont="1" applyBorder="1"/>
    <xf numFmtId="174" fontId="43" fillId="0" borderId="0" xfId="0" applyNumberFormat="1" applyFont="1"/>
    <xf numFmtId="0" fontId="27" fillId="16" borderId="0" xfId="11" applyFont="1" applyFill="1"/>
    <xf numFmtId="0" fontId="58" fillId="16" borderId="0" xfId="11" applyFont="1" applyFill="1" applyAlignment="1">
      <alignment horizontal="right"/>
    </xf>
    <xf numFmtId="0" fontId="27" fillId="16" borderId="0" xfId="11" applyFont="1" applyFill="1" applyAlignment="1">
      <alignment horizontal="left"/>
    </xf>
    <xf numFmtId="0" fontId="59" fillId="16" borderId="0" xfId="11" applyFont="1" applyFill="1"/>
    <xf numFmtId="0" fontId="59" fillId="18" borderId="0" xfId="11" applyFont="1" applyFill="1" applyAlignment="1" applyProtection="1">
      <alignment horizontal="center"/>
      <protection locked="0"/>
    </xf>
    <xf numFmtId="0" fontId="27" fillId="16" borderId="0" xfId="11" quotePrefix="1" applyFont="1" applyFill="1" applyAlignment="1">
      <alignment horizontal="left"/>
    </xf>
    <xf numFmtId="0" fontId="59" fillId="16" borderId="0" xfId="11" applyFont="1" applyFill="1" applyAlignment="1">
      <alignment horizontal="center"/>
    </xf>
    <xf numFmtId="0" fontId="59" fillId="16" borderId="0" xfId="11" applyFont="1" applyFill="1" applyAlignment="1">
      <alignment horizontal="left"/>
    </xf>
    <xf numFmtId="177" fontId="59" fillId="18" borderId="0" xfId="11" applyNumberFormat="1" applyFont="1" applyFill="1" applyAlignment="1" applyProtection="1">
      <alignment horizontal="center"/>
      <protection locked="0"/>
    </xf>
    <xf numFmtId="0" fontId="60" fillId="16" borderId="0" xfId="11" applyFont="1" applyFill="1"/>
    <xf numFmtId="0" fontId="27" fillId="16" borderId="0" xfId="11" applyFont="1" applyFill="1" applyAlignment="1">
      <alignment horizontal="center"/>
    </xf>
    <xf numFmtId="0" fontId="27" fillId="17" borderId="0" xfId="11" applyFont="1" applyFill="1"/>
    <xf numFmtId="0" fontId="27" fillId="0" borderId="0" xfId="11" applyFont="1"/>
    <xf numFmtId="0" fontId="59" fillId="16" borderId="0" xfId="11" applyFont="1" applyFill="1" applyAlignment="1">
      <alignment horizontal="right"/>
    </xf>
    <xf numFmtId="0" fontId="27" fillId="7" borderId="0" xfId="11" applyFont="1" applyFill="1"/>
    <xf numFmtId="0" fontId="61" fillId="7" borderId="0" xfId="11" applyFont="1" applyFill="1"/>
    <xf numFmtId="0" fontId="62" fillId="7" borderId="0" xfId="11" applyFont="1" applyFill="1"/>
    <xf numFmtId="0" fontId="61" fillId="7" borderId="0" xfId="11" quotePrefix="1" applyFont="1" applyFill="1" applyAlignment="1">
      <alignment horizontal="center"/>
    </xf>
    <xf numFmtId="0" fontId="61" fillId="7" borderId="0" xfId="11" quotePrefix="1" applyFont="1" applyFill="1" applyAlignment="1">
      <alignment horizontal="right"/>
    </xf>
    <xf numFmtId="0" fontId="61" fillId="7" borderId="0" xfId="11" applyFont="1" applyFill="1" applyAlignment="1">
      <alignment horizontal="center"/>
    </xf>
    <xf numFmtId="0" fontId="63" fillId="7" borderId="0" xfId="11" applyFont="1" applyFill="1"/>
    <xf numFmtId="0" fontId="27" fillId="7" borderId="0" xfId="11" applyFont="1" applyFill="1" applyAlignment="1">
      <alignment horizontal="right"/>
    </xf>
    <xf numFmtId="0" fontId="27" fillId="16" borderId="0" xfId="11" applyFont="1" applyFill="1" applyAlignment="1">
      <alignment horizontal="right"/>
    </xf>
    <xf numFmtId="178" fontId="27" fillId="16" borderId="0" xfId="11" applyNumberFormat="1" applyFont="1" applyFill="1"/>
    <xf numFmtId="0" fontId="60" fillId="16" borderId="0" xfId="11" applyFont="1" applyFill="1" applyAlignment="1">
      <alignment horizontal="left"/>
    </xf>
    <xf numFmtId="0" fontId="60" fillId="18" borderId="0" xfId="11" applyFont="1" applyFill="1" applyAlignment="1" applyProtection="1">
      <alignment horizontal="left"/>
      <protection locked="0"/>
    </xf>
    <xf numFmtId="0" fontId="60" fillId="16" borderId="0" xfId="11" applyFont="1" applyFill="1" applyAlignment="1">
      <alignment horizontal="center"/>
    </xf>
    <xf numFmtId="179" fontId="60" fillId="16" borderId="0" xfId="12" applyNumberFormat="1" applyFont="1" applyFill="1" applyBorder="1" applyAlignment="1" applyProtection="1"/>
    <xf numFmtId="39" fontId="60" fillId="16" borderId="0" xfId="12" applyNumberFormat="1" applyFont="1" applyFill="1" applyBorder="1" applyAlignment="1" applyProtection="1"/>
    <xf numFmtId="178" fontId="60" fillId="18" borderId="0" xfId="12" applyNumberFormat="1" applyFont="1" applyFill="1" applyBorder="1" applyAlignment="1" applyProtection="1">
      <protection locked="0"/>
    </xf>
    <xf numFmtId="0" fontId="60" fillId="0" borderId="0" xfId="11" applyFont="1"/>
    <xf numFmtId="178" fontId="60" fillId="16" borderId="0" xfId="12" applyNumberFormat="1" applyFont="1" applyFill="1" applyBorder="1" applyAlignment="1" applyProtection="1"/>
    <xf numFmtId="0" fontId="27" fillId="16" borderId="7" xfId="11" applyFont="1" applyFill="1" applyBorder="1"/>
    <xf numFmtId="179" fontId="27" fillId="16" borderId="7" xfId="12" applyNumberFormat="1" applyFont="1" applyFill="1" applyBorder="1" applyAlignment="1" applyProtection="1">
      <alignment horizontal="right"/>
    </xf>
    <xf numFmtId="165" fontId="59" fillId="16" borderId="7" xfId="12" applyFont="1" applyFill="1" applyBorder="1" applyAlignment="1" applyProtection="1">
      <alignment horizontal="right"/>
    </xf>
    <xf numFmtId="178" fontId="59" fillId="16" borderId="74" xfId="12" applyNumberFormat="1" applyFont="1" applyFill="1" applyBorder="1" applyProtection="1"/>
    <xf numFmtId="0" fontId="60" fillId="16" borderId="0" xfId="11" quotePrefix="1" applyFont="1" applyFill="1" applyAlignment="1">
      <alignment horizontal="left" vertical="center"/>
    </xf>
    <xf numFmtId="165" fontId="59" fillId="16" borderId="0" xfId="12" applyFont="1" applyFill="1" applyBorder="1" applyAlignment="1" applyProtection="1">
      <alignment horizontal="right"/>
    </xf>
    <xf numFmtId="178" fontId="60" fillId="16" borderId="0" xfId="12" applyNumberFormat="1" applyFont="1" applyFill="1" applyBorder="1" applyProtection="1"/>
    <xf numFmtId="179" fontId="27" fillId="16" borderId="0" xfId="12" applyNumberFormat="1" applyFont="1" applyFill="1" applyBorder="1" applyAlignment="1" applyProtection="1">
      <alignment horizontal="right"/>
    </xf>
    <xf numFmtId="0" fontId="60" fillId="16" borderId="0" xfId="11" quotePrefix="1" applyFont="1" applyFill="1" applyAlignment="1">
      <alignment horizontal="left"/>
    </xf>
    <xf numFmtId="179" fontId="60" fillId="16" borderId="0" xfId="12" applyNumberFormat="1" applyFont="1" applyFill="1" applyBorder="1" applyAlignment="1" applyProtection="1">
      <alignment horizontal="right"/>
    </xf>
    <xf numFmtId="165" fontId="60" fillId="16" borderId="0" xfId="12" applyFont="1" applyFill="1" applyBorder="1" applyProtection="1"/>
    <xf numFmtId="39" fontId="59" fillId="16" borderId="29" xfId="12" applyNumberFormat="1" applyFont="1" applyFill="1" applyBorder="1" applyProtection="1"/>
    <xf numFmtId="4" fontId="65" fillId="0" borderId="0" xfId="11" applyNumberFormat="1" applyFont="1" applyAlignment="1">
      <alignment horizontal="right"/>
    </xf>
    <xf numFmtId="0" fontId="65" fillId="0" borderId="0" xfId="11" applyFont="1" applyAlignment="1">
      <alignment horizontal="center"/>
    </xf>
    <xf numFmtId="4" fontId="27" fillId="0" borderId="0" xfId="11" applyNumberFormat="1" applyFont="1"/>
    <xf numFmtId="0" fontId="3" fillId="0" borderId="0" xfId="0" applyFont="1" applyAlignment="1">
      <alignment horizontal="left"/>
    </xf>
    <xf numFmtId="0" fontId="4" fillId="0" borderId="0" xfId="0" applyFont="1" applyAlignment="1">
      <alignment horizontal="left"/>
    </xf>
    <xf numFmtId="0" fontId="20" fillId="0" borderId="0" xfId="0" applyFont="1"/>
    <xf numFmtId="0" fontId="5" fillId="0" borderId="0" xfId="0" applyFont="1" applyAlignment="1">
      <alignment horizontal="left" vertical="top"/>
    </xf>
    <xf numFmtId="0" fontId="6" fillId="0" borderId="0" xfId="0" applyFont="1" applyAlignment="1">
      <alignment horizontal="left" vertical="top"/>
    </xf>
    <xf numFmtId="0" fontId="54" fillId="0" borderId="0" xfId="0" applyFont="1"/>
    <xf numFmtId="0" fontId="7" fillId="0" borderId="0" xfId="0" applyFont="1"/>
    <xf numFmtId="0" fontId="2" fillId="0" borderId="0" xfId="0" applyFont="1" applyAlignment="1">
      <alignment horizontal="right"/>
    </xf>
    <xf numFmtId="0" fontId="0" fillId="3" borderId="0" xfId="0" applyFill="1"/>
    <xf numFmtId="0" fontId="24" fillId="0" borderId="0" xfId="0" applyFont="1" applyAlignment="1">
      <alignment horizontal="right"/>
    </xf>
    <xf numFmtId="0" fontId="8" fillId="2" borderId="0" xfId="0" applyFont="1" applyFill="1" applyAlignment="1">
      <alignment vertical="top" wrapText="1"/>
    </xf>
    <xf numFmtId="0" fontId="16" fillId="0" borderId="0" xfId="0" applyFont="1"/>
    <xf numFmtId="0" fontId="16" fillId="3" borderId="0" xfId="0" applyFont="1" applyFill="1"/>
    <xf numFmtId="0" fontId="10" fillId="3" borderId="0" xfId="0" applyFont="1" applyFill="1" applyAlignment="1">
      <alignment horizontal="left" vertical="top"/>
    </xf>
    <xf numFmtId="0" fontId="16" fillId="3" borderId="0" xfId="0" applyFont="1" applyFill="1" applyAlignment="1">
      <alignment horizontal="left" vertical="top"/>
    </xf>
    <xf numFmtId="0" fontId="11" fillId="3" borderId="0" xfId="0" applyFont="1" applyFill="1" applyAlignment="1">
      <alignment horizontal="left" vertical="top"/>
    </xf>
    <xf numFmtId="0" fontId="0" fillId="3" borderId="0" xfId="0" applyFill="1" applyAlignment="1">
      <alignment horizontal="left" vertical="top"/>
    </xf>
    <xf numFmtId="0" fontId="0" fillId="3" borderId="0" xfId="0" applyFill="1" applyAlignment="1">
      <alignment horizontal="center" vertical="top"/>
    </xf>
    <xf numFmtId="0" fontId="0" fillId="3" borderId="12" xfId="0" applyFill="1" applyBorder="1" applyAlignment="1">
      <alignment horizontal="center" vertical="top"/>
    </xf>
    <xf numFmtId="0" fontId="12" fillId="3" borderId="0" xfId="0" applyFont="1" applyFill="1" applyAlignment="1">
      <alignment horizontal="left" vertical="top"/>
    </xf>
    <xf numFmtId="0" fontId="0" fillId="3" borderId="0" xfId="0" applyFill="1" applyAlignment="1">
      <alignment horizontal="left" vertical="top" wrapText="1"/>
    </xf>
    <xf numFmtId="0" fontId="0" fillId="3" borderId="0" xfId="0" applyFill="1" applyAlignment="1">
      <alignment horizontal="center" vertical="top" wrapText="1"/>
    </xf>
    <xf numFmtId="0" fontId="49" fillId="3" borderId="0" xfId="0" applyFont="1" applyFill="1" applyAlignment="1">
      <alignment horizontal="center" vertical="top"/>
    </xf>
    <xf numFmtId="0" fontId="16" fillId="3" borderId="0" xfId="0" applyFont="1" applyFill="1" applyAlignment="1">
      <alignment vertical="top"/>
    </xf>
    <xf numFmtId="0" fontId="8" fillId="0" borderId="0" xfId="0" applyFont="1" applyAlignment="1">
      <alignment horizontal="left" vertical="top"/>
    </xf>
    <xf numFmtId="0" fontId="0" fillId="0" borderId="0" xfId="0" applyAlignment="1">
      <alignment horizontal="left" vertical="top"/>
    </xf>
    <xf numFmtId="0" fontId="9" fillId="2" borderId="0" xfId="0" applyFont="1" applyFill="1" applyAlignment="1">
      <alignment vertical="top" wrapText="1"/>
    </xf>
    <xf numFmtId="0" fontId="8" fillId="3" borderId="0" xfId="0" applyFont="1" applyFill="1" applyAlignment="1">
      <alignment horizontal="left" vertical="top"/>
    </xf>
    <xf numFmtId="0" fontId="13" fillId="3" borderId="0" xfId="0" applyFont="1" applyFill="1" applyAlignment="1">
      <alignment horizontal="left" vertical="top" wrapText="1"/>
    </xf>
    <xf numFmtId="4" fontId="0" fillId="0" borderId="0" xfId="0" applyNumberFormat="1"/>
    <xf numFmtId="0" fontId="0" fillId="3" borderId="0" xfId="0" applyFill="1" applyAlignment="1">
      <alignment horizontal="left" vertical="top" indent="1"/>
    </xf>
    <xf numFmtId="0" fontId="13" fillId="3" borderId="0" xfId="0" applyFont="1" applyFill="1" applyAlignment="1">
      <alignment horizontal="left" vertical="top"/>
    </xf>
    <xf numFmtId="0" fontId="16" fillId="0" borderId="0" xfId="0" applyFont="1" applyAlignment="1">
      <alignment horizontal="center"/>
    </xf>
    <xf numFmtId="4" fontId="16" fillId="0" borderId="0" xfId="0" applyNumberFormat="1" applyFont="1" applyAlignment="1">
      <alignment horizontal="center"/>
    </xf>
    <xf numFmtId="3" fontId="0" fillId="0" borderId="0" xfId="1" applyNumberFormat="1" applyFont="1" applyProtection="1"/>
    <xf numFmtId="0" fontId="11" fillId="0" borderId="0" xfId="0" applyFont="1" applyAlignment="1">
      <alignment horizontal="left" vertical="top"/>
    </xf>
    <xf numFmtId="37" fontId="16" fillId="3" borderId="0" xfId="2" applyNumberFormat="1" applyFont="1" applyFill="1" applyBorder="1" applyAlignment="1" applyProtection="1">
      <alignment vertical="top"/>
    </xf>
    <xf numFmtId="176" fontId="16" fillId="3" borderId="0" xfId="2" applyNumberFormat="1" applyFont="1" applyFill="1" applyBorder="1" applyAlignment="1" applyProtection="1">
      <alignment vertical="top"/>
    </xf>
    <xf numFmtId="37" fontId="0" fillId="3" borderId="0" xfId="0" applyNumberFormat="1" applyFill="1" applyAlignment="1">
      <alignment horizontal="left" vertical="top"/>
    </xf>
    <xf numFmtId="176" fontId="0" fillId="3" borderId="0" xfId="0" applyNumberFormat="1" applyFill="1" applyAlignment="1">
      <alignment horizontal="left" vertical="top"/>
    </xf>
    <xf numFmtId="0" fontId="16" fillId="3" borderId="0" xfId="0" applyFont="1" applyFill="1" applyAlignment="1">
      <alignment horizontal="right" vertical="top" wrapText="1" indent="1"/>
    </xf>
    <xf numFmtId="0" fontId="16" fillId="3" borderId="0" xfId="0" applyFont="1" applyFill="1" applyAlignment="1">
      <alignment vertical="top" wrapText="1"/>
    </xf>
    <xf numFmtId="176" fontId="0" fillId="3" borderId="73" xfId="0" applyNumberFormat="1" applyFill="1" applyBorder="1" applyAlignment="1">
      <alignment horizontal="left" vertical="top"/>
    </xf>
    <xf numFmtId="0" fontId="16" fillId="3" borderId="0" xfId="0" applyFont="1" applyFill="1" applyAlignment="1">
      <alignment horizontal="center" vertical="top"/>
    </xf>
    <xf numFmtId="0" fontId="16" fillId="3" borderId="0" xfId="0" applyFont="1" applyFill="1" applyAlignment="1">
      <alignment horizontal="center" vertical="top" wrapText="1"/>
    </xf>
    <xf numFmtId="0" fontId="68" fillId="0" borderId="0" xfId="0" applyFont="1" applyAlignment="1">
      <alignment vertical="center"/>
    </xf>
    <xf numFmtId="0" fontId="71" fillId="0" borderId="0" xfId="0" applyFont="1" applyAlignment="1">
      <alignment horizontal="left" vertical="center"/>
    </xf>
    <xf numFmtId="0" fontId="16" fillId="0" borderId="0" xfId="0" applyFont="1" applyAlignment="1">
      <alignment vertical="top" wrapText="1"/>
    </xf>
    <xf numFmtId="0" fontId="0" fillId="0" borderId="0" xfId="0" applyAlignment="1">
      <alignment vertical="center"/>
    </xf>
    <xf numFmtId="0" fontId="0" fillId="3" borderId="0" xfId="0" applyFill="1" applyAlignment="1">
      <alignment vertical="center"/>
    </xf>
    <xf numFmtId="0" fontId="16" fillId="3" borderId="0" xfId="0" applyFont="1" applyFill="1" applyAlignment="1">
      <alignment vertical="center"/>
    </xf>
    <xf numFmtId="166" fontId="1" fillId="15" borderId="6" xfId="1" applyNumberFormat="1" applyFont="1" applyFill="1" applyBorder="1" applyAlignment="1">
      <alignment horizontal="center"/>
    </xf>
    <xf numFmtId="166" fontId="1" fillId="15" borderId="43" xfId="1" applyNumberFormat="1" applyFont="1" applyFill="1" applyBorder="1" applyAlignment="1">
      <alignment horizontal="center"/>
    </xf>
    <xf numFmtId="166" fontId="55" fillId="15" borderId="6" xfId="1" applyNumberFormat="1" applyFont="1" applyFill="1" applyBorder="1" applyAlignment="1">
      <alignment horizontal="center"/>
    </xf>
    <xf numFmtId="166" fontId="55" fillId="15" borderId="43" xfId="1" applyNumberFormat="1" applyFont="1" applyFill="1" applyBorder="1" applyAlignment="1">
      <alignment horizontal="center"/>
    </xf>
    <xf numFmtId="0" fontId="11" fillId="15" borderId="39" xfId="7" applyFont="1" applyFill="1" applyBorder="1"/>
    <xf numFmtId="0" fontId="11" fillId="15" borderId="40" xfId="7" applyFont="1" applyFill="1" applyBorder="1"/>
    <xf numFmtId="44" fontId="11" fillId="15" borderId="40" xfId="2" applyFont="1" applyFill="1" applyBorder="1"/>
    <xf numFmtId="44" fontId="11" fillId="15" borderId="41" xfId="2" applyFont="1" applyFill="1" applyBorder="1"/>
    <xf numFmtId="0" fontId="11" fillId="15" borderId="42" xfId="7" applyFont="1" applyFill="1" applyBorder="1"/>
    <xf numFmtId="0" fontId="11" fillId="15" borderId="6" xfId="7" applyFont="1" applyFill="1" applyBorder="1"/>
    <xf numFmtId="44" fontId="11" fillId="15" borderId="6" xfId="2" applyFont="1" applyFill="1" applyBorder="1"/>
    <xf numFmtId="44" fontId="11" fillId="15" borderId="43" xfId="2" applyFont="1" applyFill="1" applyBorder="1"/>
    <xf numFmtId="0" fontId="11" fillId="15" borderId="44" xfId="7" applyFont="1" applyFill="1" applyBorder="1"/>
    <xf numFmtId="0" fontId="11" fillId="15" borderId="52" xfId="7" applyFont="1" applyFill="1" applyBorder="1"/>
    <xf numFmtId="44" fontId="11" fillId="15" borderId="52" xfId="2" applyFont="1" applyFill="1" applyBorder="1"/>
    <xf numFmtId="44" fontId="11" fillId="15" borderId="48" xfId="2" applyFont="1" applyFill="1" applyBorder="1"/>
    <xf numFmtId="0" fontId="16" fillId="15" borderId="6" xfId="8" applyNumberFormat="1" applyFont="1" applyFill="1" applyBorder="1" applyAlignment="1">
      <alignment horizontal="left" vertical="center" wrapText="1"/>
    </xf>
    <xf numFmtId="0" fontId="46" fillId="15" borderId="6" xfId="7" applyFont="1" applyFill="1" applyBorder="1" applyAlignment="1">
      <alignment horizontal="left" vertical="center" wrapText="1"/>
    </xf>
    <xf numFmtId="0" fontId="11" fillId="15" borderId="6" xfId="7" applyFont="1" applyFill="1" applyBorder="1" applyAlignment="1">
      <alignment horizontal="left" vertical="center" wrapText="1"/>
    </xf>
    <xf numFmtId="169" fontId="1" fillId="15" borderId="5" xfId="9" applyNumberFormat="1" applyFont="1" applyFill="1" applyBorder="1" applyAlignment="1">
      <alignment horizontal="center" vertical="center"/>
    </xf>
    <xf numFmtId="169" fontId="1" fillId="15" borderId="6" xfId="9" applyNumberFormat="1" applyFont="1" applyFill="1" applyBorder="1" applyAlignment="1">
      <alignment horizontal="center" vertical="center"/>
    </xf>
    <xf numFmtId="169" fontId="1" fillId="15" borderId="52" xfId="9" applyNumberFormat="1" applyFont="1" applyFill="1" applyBorder="1" applyAlignment="1">
      <alignment horizontal="center" vertical="center"/>
    </xf>
    <xf numFmtId="44" fontId="19" fillId="15" borderId="51" xfId="2" applyFont="1" applyFill="1" applyBorder="1"/>
    <xf numFmtId="3" fontId="19" fillId="15" borderId="6" xfId="7" applyNumberFormat="1" applyFont="1" applyFill="1" applyBorder="1"/>
    <xf numFmtId="0" fontId="40" fillId="15" borderId="6" xfId="7" applyFont="1" applyFill="1" applyBorder="1"/>
    <xf numFmtId="14" fontId="11" fillId="15" borderId="6" xfId="7" applyNumberFormat="1" applyFont="1" applyFill="1" applyBorder="1"/>
    <xf numFmtId="44" fontId="11" fillId="15" borderId="6" xfId="2" applyFont="1" applyFill="1" applyBorder="1" applyAlignment="1">
      <alignment horizontal="center"/>
    </xf>
    <xf numFmtId="44" fontId="11" fillId="0" borderId="6" xfId="7" applyNumberFormat="1" applyFont="1" applyBorder="1" applyAlignment="1">
      <alignment horizontal="center"/>
    </xf>
    <xf numFmtId="44" fontId="16" fillId="15" borderId="6" xfId="7" applyNumberFormat="1" applyFont="1" applyFill="1" applyBorder="1" applyAlignment="1">
      <alignment horizontal="center"/>
    </xf>
    <xf numFmtId="44" fontId="44" fillId="0" borderId="6" xfId="7" applyNumberFormat="1" applyFont="1" applyBorder="1" applyAlignment="1">
      <alignment horizontal="center"/>
    </xf>
    <xf numFmtId="0" fontId="0" fillId="8" borderId="6" xfId="6" applyFont="1" applyFill="1" applyBorder="1" applyAlignment="1">
      <alignment horizontal="center"/>
    </xf>
    <xf numFmtId="0" fontId="10" fillId="3" borderId="0" xfId="0" applyFont="1" applyFill="1" applyAlignment="1">
      <alignment horizontal="left" vertical="center"/>
    </xf>
    <xf numFmtId="0" fontId="16" fillId="3" borderId="0" xfId="0" applyFont="1" applyFill="1" applyAlignment="1">
      <alignment horizontal="left" vertical="center"/>
    </xf>
    <xf numFmtId="0" fontId="16" fillId="0" borderId="0" xfId="0" applyFont="1" applyAlignment="1">
      <alignment vertical="center"/>
    </xf>
    <xf numFmtId="0" fontId="11" fillId="3" borderId="25" xfId="0" applyFont="1" applyFill="1" applyBorder="1" applyAlignment="1">
      <alignment horizontal="left" vertical="top"/>
    </xf>
    <xf numFmtId="0" fontId="0" fillId="3" borderId="11" xfId="0" applyFill="1" applyBorder="1" applyAlignment="1">
      <alignment horizontal="center" vertical="top"/>
    </xf>
    <xf numFmtId="0" fontId="0" fillId="3" borderId="12" xfId="0" applyFill="1" applyBorder="1" applyAlignment="1">
      <alignment horizontal="left" vertical="top"/>
    </xf>
    <xf numFmtId="0" fontId="0" fillId="3" borderId="24" xfId="0" applyFill="1" applyBorder="1" applyAlignment="1">
      <alignment horizontal="center" vertical="top"/>
    </xf>
    <xf numFmtId="0" fontId="46" fillId="3" borderId="0" xfId="0" applyFont="1" applyFill="1" applyAlignment="1">
      <alignment horizontal="left" vertical="top"/>
    </xf>
    <xf numFmtId="0" fontId="16" fillId="3" borderId="65" xfId="0" applyFont="1" applyFill="1" applyBorder="1" applyAlignment="1">
      <alignment horizontal="center" vertical="top" wrapText="1"/>
    </xf>
    <xf numFmtId="0" fontId="50" fillId="0" borderId="0" xfId="0" applyFont="1"/>
    <xf numFmtId="0" fontId="72" fillId="0" borderId="0" xfId="0" applyFont="1" applyAlignment="1">
      <alignment horizontal="left" vertical="top" wrapText="1"/>
    </xf>
    <xf numFmtId="0" fontId="0" fillId="0" borderId="0" xfId="0" applyAlignment="1">
      <alignment horizontal="left" vertical="top" wrapText="1"/>
    </xf>
    <xf numFmtId="0" fontId="0" fillId="3" borderId="0" xfId="0" applyFill="1" applyAlignment="1">
      <alignment horizontal="right" vertical="center"/>
    </xf>
    <xf numFmtId="0" fontId="11" fillId="3" borderId="0" xfId="0" applyFont="1" applyFill="1" applyAlignment="1">
      <alignment horizontal="left" vertical="top" wrapText="1"/>
    </xf>
    <xf numFmtId="0" fontId="0" fillId="3" borderId="91" xfId="0" applyFill="1" applyBorder="1" applyAlignment="1">
      <alignment horizontal="left" vertical="top"/>
    </xf>
    <xf numFmtId="0" fontId="13" fillId="3" borderId="0" xfId="0" applyFont="1" applyFill="1" applyAlignment="1">
      <alignment vertical="top" wrapText="1"/>
    </xf>
    <xf numFmtId="0" fontId="49" fillId="3" borderId="0" xfId="0" applyFont="1" applyFill="1" applyAlignment="1">
      <alignment horizontal="left" vertical="top" indent="1"/>
    </xf>
    <xf numFmtId="0" fontId="16" fillId="3" borderId="0" xfId="0" applyFont="1" applyFill="1" applyAlignment="1">
      <alignment horizontal="left" vertical="top" wrapText="1"/>
    </xf>
    <xf numFmtId="0" fontId="0" fillId="4" borderId="0" xfId="0" applyFill="1"/>
    <xf numFmtId="0" fontId="4" fillId="4" borderId="0" xfId="0" applyFont="1" applyFill="1" applyAlignment="1">
      <alignment horizontal="left"/>
    </xf>
    <xf numFmtId="0" fontId="20" fillId="4" borderId="0" xfId="0" applyFont="1" applyFill="1"/>
    <xf numFmtId="0" fontId="5" fillId="4" borderId="0" xfId="0" applyFont="1" applyFill="1" applyAlignment="1">
      <alignment horizontal="left" vertical="top"/>
    </xf>
    <xf numFmtId="0" fontId="6" fillId="4" borderId="0" xfId="0" applyFont="1" applyFill="1" applyAlignment="1">
      <alignment horizontal="left" vertical="top"/>
    </xf>
    <xf numFmtId="0" fontId="7" fillId="4" borderId="0" xfId="0" applyFont="1" applyFill="1"/>
    <xf numFmtId="0" fontId="62" fillId="0" borderId="0" xfId="11" applyFont="1"/>
    <xf numFmtId="4" fontId="62" fillId="0" borderId="0" xfId="11" applyNumberFormat="1" applyFont="1"/>
    <xf numFmtId="0" fontId="57" fillId="0" borderId="0" xfId="11" applyFont="1"/>
    <xf numFmtId="4" fontId="57" fillId="0" borderId="0" xfId="11" applyNumberFormat="1" applyFont="1"/>
    <xf numFmtId="0" fontId="27" fillId="4" borderId="0" xfId="11" applyFont="1" applyFill="1"/>
    <xf numFmtId="0" fontId="75" fillId="4" borderId="0" xfId="0" applyFont="1" applyFill="1"/>
    <xf numFmtId="0" fontId="16" fillId="0" borderId="8" xfId="0" applyFont="1" applyBorder="1" applyAlignment="1" applyProtection="1">
      <alignment horizontal="left" vertical="top"/>
      <protection locked="0"/>
    </xf>
    <xf numFmtId="0" fontId="13" fillId="3" borderId="0" xfId="0" applyFont="1" applyFill="1" applyAlignment="1">
      <alignment vertical="top"/>
    </xf>
    <xf numFmtId="0" fontId="52" fillId="3" borderId="0" xfId="0" applyFont="1" applyFill="1" applyAlignment="1">
      <alignment vertical="top"/>
    </xf>
    <xf numFmtId="37" fontId="16" fillId="3" borderId="74" xfId="2" applyNumberFormat="1" applyFont="1" applyFill="1" applyBorder="1" applyAlignment="1" applyProtection="1">
      <alignment vertical="top"/>
    </xf>
    <xf numFmtId="0" fontId="15" fillId="0" borderId="0" xfId="0" applyFont="1" applyAlignment="1">
      <alignment horizontal="left" vertical="top"/>
    </xf>
    <xf numFmtId="3" fontId="16" fillId="0" borderId="86" xfId="0" applyNumberFormat="1" applyFont="1" applyBorder="1" applyAlignment="1" applyProtection="1">
      <alignment horizontal="center"/>
      <protection locked="0"/>
    </xf>
    <xf numFmtId="0" fontId="16" fillId="0" borderId="87" xfId="0" applyFont="1" applyBorder="1" applyAlignment="1" applyProtection="1">
      <alignment horizontal="center"/>
      <protection locked="0"/>
    </xf>
    <xf numFmtId="0" fontId="16" fillId="0" borderId="88" xfId="0" applyFont="1" applyBorder="1" applyAlignment="1" applyProtection="1">
      <alignment horizontal="center"/>
      <protection locked="0"/>
    </xf>
    <xf numFmtId="0" fontId="16" fillId="3" borderId="0" xfId="0" applyFont="1" applyFill="1" applyAlignment="1">
      <alignment horizontal="right" vertical="top"/>
    </xf>
    <xf numFmtId="37" fontId="16" fillId="3" borderId="0" xfId="0" applyNumberFormat="1" applyFont="1" applyFill="1" applyAlignment="1">
      <alignment horizontal="left" vertical="top"/>
    </xf>
    <xf numFmtId="0" fontId="2" fillId="0" borderId="0" xfId="0" applyFont="1" applyAlignment="1">
      <alignment vertical="center"/>
    </xf>
    <xf numFmtId="3" fontId="16" fillId="19" borderId="100" xfId="0" applyNumberFormat="1" applyFont="1" applyFill="1" applyBorder="1" applyAlignment="1" applyProtection="1">
      <alignment horizontal="center"/>
      <protection locked="0"/>
    </xf>
    <xf numFmtId="0" fontId="16" fillId="19" borderId="80" xfId="0" applyFont="1" applyFill="1" applyBorder="1" applyAlignment="1" applyProtection="1">
      <alignment horizontal="center"/>
      <protection locked="0"/>
    </xf>
    <xf numFmtId="3" fontId="16" fillId="19" borderId="105" xfId="0" applyNumberFormat="1" applyFont="1" applyFill="1" applyBorder="1" applyAlignment="1" applyProtection="1">
      <alignment horizontal="center"/>
      <protection locked="0"/>
    </xf>
    <xf numFmtId="0" fontId="16" fillId="19" borderId="103" xfId="0" applyFont="1" applyFill="1" applyBorder="1" applyAlignment="1" applyProtection="1">
      <alignment horizontal="center"/>
      <protection locked="0"/>
    </xf>
    <xf numFmtId="0" fontId="16" fillId="19" borderId="104" xfId="0" applyFont="1" applyFill="1" applyBorder="1" applyAlignment="1" applyProtection="1">
      <alignment horizontal="center"/>
      <protection locked="0"/>
    </xf>
    <xf numFmtId="0" fontId="16" fillId="3" borderId="0" xfId="0" applyFont="1" applyFill="1" applyAlignment="1">
      <alignment horizontal="left" vertical="top" indent="1"/>
    </xf>
    <xf numFmtId="0" fontId="16" fillId="19" borderId="0" xfId="0" applyFont="1" applyFill="1" applyAlignment="1">
      <alignment horizontal="left" vertical="center"/>
    </xf>
    <xf numFmtId="0" fontId="10" fillId="20" borderId="0" xfId="0" applyFont="1" applyFill="1" applyAlignment="1">
      <alignment horizontal="left" vertical="center"/>
    </xf>
    <xf numFmtId="0" fontId="19" fillId="3" borderId="0" xfId="0" applyFont="1" applyFill="1" applyAlignment="1">
      <alignment horizontal="left" vertical="top"/>
    </xf>
    <xf numFmtId="0" fontId="21" fillId="3" borderId="0" xfId="0" applyFont="1" applyFill="1" applyAlignment="1">
      <alignment vertical="center"/>
    </xf>
    <xf numFmtId="39" fontId="60" fillId="16" borderId="0" xfId="12" applyNumberFormat="1" applyFont="1" applyFill="1" applyBorder="1" applyAlignment="1" applyProtection="1">
      <alignment horizontal="right"/>
    </xf>
    <xf numFmtId="0" fontId="81" fillId="0" borderId="0" xfId="0" applyFont="1"/>
    <xf numFmtId="0" fontId="1" fillId="8" borderId="109" xfId="6" applyFill="1" applyBorder="1" applyAlignment="1">
      <alignment horizontal="center" vertical="center" wrapText="1"/>
    </xf>
    <xf numFmtId="0" fontId="23" fillId="11" borderId="110" xfId="5" applyFill="1" applyBorder="1"/>
    <xf numFmtId="0" fontId="0" fillId="8" borderId="111" xfId="6" applyFont="1" applyFill="1" applyBorder="1" applyAlignment="1">
      <alignment horizontal="center" vertical="center" wrapText="1"/>
    </xf>
    <xf numFmtId="0" fontId="0" fillId="8" borderId="112" xfId="6" applyFont="1" applyFill="1" applyBorder="1" applyAlignment="1">
      <alignment vertical="center" wrapText="1"/>
    </xf>
    <xf numFmtId="0" fontId="0" fillId="8" borderId="113" xfId="6" applyFont="1" applyFill="1" applyBorder="1" applyAlignment="1">
      <alignment vertical="center" wrapText="1"/>
    </xf>
    <xf numFmtId="0" fontId="51" fillId="4" borderId="0" xfId="10" applyFill="1"/>
    <xf numFmtId="0" fontId="3" fillId="4" borderId="0" xfId="0" applyFont="1" applyFill="1" applyAlignment="1">
      <alignment horizontal="left"/>
    </xf>
    <xf numFmtId="3" fontId="16" fillId="8" borderId="0" xfId="0" applyNumberFormat="1" applyFont="1" applyFill="1" applyAlignment="1">
      <alignment horizontal="center" vertical="center"/>
    </xf>
    <xf numFmtId="0" fontId="26" fillId="7" borderId="35" xfId="0" applyFont="1" applyFill="1" applyBorder="1" applyAlignment="1">
      <alignment horizontal="center" vertical="center"/>
    </xf>
    <xf numFmtId="180" fontId="16" fillId="3" borderId="29" xfId="4" applyNumberFormat="1" applyFont="1" applyFill="1" applyBorder="1" applyAlignment="1" applyProtection="1">
      <alignment horizontal="center" vertical="top"/>
    </xf>
    <xf numFmtId="3" fontId="16" fillId="19" borderId="80" xfId="1" applyNumberFormat="1" applyFont="1" applyFill="1" applyBorder="1" applyAlignment="1" applyProtection="1">
      <alignment horizontal="center" vertical="center"/>
      <protection locked="0"/>
    </xf>
    <xf numFmtId="0" fontId="26" fillId="7" borderId="106" xfId="0" applyFont="1" applyFill="1" applyBorder="1" applyAlignment="1">
      <alignment horizontal="center" vertical="center"/>
    </xf>
    <xf numFmtId="0" fontId="26" fillId="7" borderId="106" xfId="0" applyFont="1" applyFill="1" applyBorder="1" applyAlignment="1">
      <alignment horizontal="center" vertical="center" wrapText="1"/>
    </xf>
    <xf numFmtId="3" fontId="16" fillId="8" borderId="0" xfId="0" applyNumberFormat="1" applyFont="1" applyFill="1" applyBorder="1" applyAlignment="1">
      <alignment horizontal="center" vertical="center"/>
    </xf>
    <xf numFmtId="3" fontId="16" fillId="4" borderId="121" xfId="0" applyNumberFormat="1" applyFont="1" applyFill="1" applyBorder="1" applyAlignment="1" applyProtection="1">
      <alignment horizontal="center" vertical="top"/>
      <protection locked="0"/>
    </xf>
    <xf numFmtId="3" fontId="16" fillId="4" borderId="122" xfId="0" applyNumberFormat="1" applyFont="1" applyFill="1" applyBorder="1" applyAlignment="1" applyProtection="1">
      <alignment horizontal="center" vertical="top"/>
      <protection locked="0"/>
    </xf>
    <xf numFmtId="3" fontId="16" fillId="4" borderId="123" xfId="0" applyNumberFormat="1" applyFont="1" applyFill="1" applyBorder="1" applyAlignment="1" applyProtection="1">
      <alignment horizontal="center" vertical="top"/>
      <protection locked="0"/>
    </xf>
    <xf numFmtId="3" fontId="16" fillId="4" borderId="124" xfId="0" applyNumberFormat="1" applyFont="1" applyFill="1" applyBorder="1" applyAlignment="1" applyProtection="1">
      <alignment horizontal="center" vertical="top"/>
      <protection locked="0"/>
    </xf>
    <xf numFmtId="0" fontId="26" fillId="7" borderId="125" xfId="0" applyFont="1" applyFill="1" applyBorder="1" applyAlignment="1">
      <alignment horizontal="center" vertical="center"/>
    </xf>
    <xf numFmtId="0" fontId="0" fillId="3" borderId="0" xfId="0" applyFill="1" applyBorder="1" applyAlignment="1">
      <alignment horizontal="center" vertical="top"/>
    </xf>
    <xf numFmtId="0" fontId="16" fillId="3" borderId="0" xfId="0" applyFont="1" applyFill="1" applyBorder="1" applyAlignment="1">
      <alignment horizontal="right" vertical="top"/>
    </xf>
    <xf numFmtId="0" fontId="16" fillId="4" borderId="114" xfId="0" applyFont="1" applyFill="1" applyBorder="1" applyAlignment="1" applyProtection="1">
      <alignment vertical="top"/>
      <protection locked="0"/>
    </xf>
    <xf numFmtId="14" fontId="16" fillId="4" borderId="114" xfId="2" applyNumberFormat="1" applyFont="1" applyFill="1" applyBorder="1" applyAlignment="1" applyProtection="1">
      <alignment horizontal="center" vertical="top"/>
      <protection locked="0"/>
    </xf>
    <xf numFmtId="9" fontId="16" fillId="4" borderId="114" xfId="4" applyFont="1" applyFill="1" applyBorder="1" applyAlignment="1" applyProtection="1">
      <alignment horizontal="center" vertical="top"/>
      <protection locked="0"/>
    </xf>
    <xf numFmtId="0" fontId="0" fillId="3" borderId="126" xfId="0" applyFill="1" applyBorder="1" applyAlignment="1">
      <alignment horizontal="left" vertical="top"/>
    </xf>
    <xf numFmtId="0" fontId="0" fillId="3" borderId="132" xfId="0" applyFill="1" applyBorder="1" applyAlignment="1">
      <alignment horizontal="left" vertical="top"/>
    </xf>
    <xf numFmtId="3" fontId="16" fillId="4" borderId="122" xfId="1" applyNumberFormat="1" applyFont="1" applyFill="1" applyBorder="1" applyAlignment="1" applyProtection="1">
      <alignment horizontal="center" vertical="top"/>
      <protection locked="0"/>
    </xf>
    <xf numFmtId="3" fontId="16" fillId="4" borderId="124" xfId="1" applyNumberFormat="1" applyFont="1" applyFill="1" applyBorder="1" applyAlignment="1" applyProtection="1">
      <alignment horizontal="center" vertical="top"/>
      <protection locked="0"/>
    </xf>
    <xf numFmtId="0" fontId="26" fillId="7" borderId="126" xfId="0" applyFont="1" applyFill="1" applyBorder="1" applyAlignment="1">
      <alignment horizontal="center" vertical="center"/>
    </xf>
    <xf numFmtId="0" fontId="26" fillId="7" borderId="136" xfId="0" applyFont="1" applyFill="1" applyBorder="1" applyAlignment="1">
      <alignment horizontal="center" vertical="center" wrapText="1"/>
    </xf>
    <xf numFmtId="44" fontId="16" fillId="4" borderId="114" xfId="2" applyNumberFormat="1" applyFont="1" applyFill="1" applyBorder="1" applyAlignment="1" applyProtection="1">
      <alignment horizontal="center" vertical="top"/>
      <protection locked="0"/>
    </xf>
    <xf numFmtId="14" fontId="16" fillId="19" borderId="6" xfId="2" applyNumberFormat="1" applyFont="1" applyFill="1" applyBorder="1" applyAlignment="1" applyProtection="1">
      <alignment horizontal="center" vertical="top"/>
      <protection locked="0"/>
    </xf>
    <xf numFmtId="3" fontId="16" fillId="19" borderId="80" xfId="0" applyNumberFormat="1" applyFont="1" applyFill="1" applyBorder="1" applyAlignment="1" applyProtection="1">
      <alignment horizontal="center" vertical="top"/>
      <protection locked="0"/>
    </xf>
    <xf numFmtId="3" fontId="16" fillId="8" borderId="0" xfId="0" applyNumberFormat="1" applyFont="1" applyFill="1" applyAlignment="1">
      <alignment horizontal="center" vertical="top"/>
    </xf>
    <xf numFmtId="44" fontId="16" fillId="19" borderId="0" xfId="2" applyFont="1" applyFill="1" applyBorder="1" applyAlignment="1" applyProtection="1">
      <alignment vertical="top"/>
      <protection locked="0"/>
    </xf>
    <xf numFmtId="44" fontId="16" fillId="19" borderId="135" xfId="2" applyFont="1" applyFill="1" applyBorder="1" applyAlignment="1" applyProtection="1">
      <alignment vertical="top"/>
    </xf>
    <xf numFmtId="0" fontId="16" fillId="3" borderId="126" xfId="0" applyFont="1" applyFill="1" applyBorder="1" applyAlignment="1">
      <alignment horizontal="left" vertical="top"/>
    </xf>
    <xf numFmtId="0" fontId="26" fillId="7" borderId="140" xfId="0" applyFont="1" applyFill="1" applyBorder="1" applyAlignment="1">
      <alignment horizontal="center" vertical="center"/>
    </xf>
    <xf numFmtId="0" fontId="0" fillId="3" borderId="141" xfId="0" applyFill="1" applyBorder="1" applyAlignment="1">
      <alignment horizontal="left" vertical="top"/>
    </xf>
    <xf numFmtId="0" fontId="16" fillId="19" borderId="6" xfId="0" applyFont="1" applyFill="1" applyBorder="1" applyAlignment="1" applyProtection="1">
      <alignment horizontal="center" vertical="top"/>
      <protection locked="0"/>
    </xf>
    <xf numFmtId="44" fontId="16" fillId="19" borderId="6" xfId="2" applyFont="1" applyFill="1" applyBorder="1" applyAlignment="1" applyProtection="1">
      <alignment vertical="top"/>
      <protection locked="0"/>
    </xf>
    <xf numFmtId="0" fontId="13" fillId="3" borderId="0" xfId="0" applyFont="1" applyFill="1" applyAlignment="1">
      <alignment horizontal="left" vertical="top" wrapText="1"/>
    </xf>
    <xf numFmtId="0" fontId="16" fillId="3" borderId="0" xfId="0" applyFont="1" applyFill="1" applyAlignment="1">
      <alignment horizontal="left" vertical="center"/>
    </xf>
    <xf numFmtId="0" fontId="16" fillId="3" borderId="0" xfId="0" applyFont="1" applyFill="1" applyAlignment="1">
      <alignment horizontal="left" vertical="center" wrapText="1" indent="1"/>
    </xf>
    <xf numFmtId="0" fontId="86" fillId="3" borderId="0" xfId="0" applyFont="1" applyFill="1" applyAlignment="1">
      <alignment vertical="center"/>
    </xf>
    <xf numFmtId="0" fontId="86" fillId="3" borderId="0" xfId="0" applyFont="1" applyFill="1" applyAlignment="1">
      <alignment horizontal="left" vertical="center"/>
    </xf>
    <xf numFmtId="0" fontId="2" fillId="3" borderId="0" xfId="0" applyFont="1" applyFill="1" applyAlignment="1">
      <alignment vertical="center"/>
    </xf>
    <xf numFmtId="0" fontId="2" fillId="3" borderId="0" xfId="0" applyFont="1" applyFill="1" applyAlignment="1">
      <alignment horizontal="left" vertical="center"/>
    </xf>
    <xf numFmtId="0" fontId="0" fillId="3" borderId="0" xfId="0" applyFill="1" applyAlignment="1">
      <alignment horizontal="center" vertical="center"/>
    </xf>
    <xf numFmtId="181" fontId="0" fillId="3" borderId="0" xfId="0" applyNumberFormat="1" applyFill="1" applyAlignment="1">
      <alignment horizontal="left" vertical="center"/>
    </xf>
    <xf numFmtId="0" fontId="15" fillId="3" borderId="0" xfId="0" applyFont="1" applyFill="1" applyAlignment="1">
      <alignment horizontal="left" vertical="center"/>
    </xf>
    <xf numFmtId="0" fontId="15" fillId="3" borderId="0" xfId="0" applyFont="1" applyFill="1" applyAlignment="1">
      <alignment vertical="center"/>
    </xf>
    <xf numFmtId="0" fontId="15" fillId="3" borderId="0" xfId="0" applyFont="1" applyFill="1" applyAlignment="1">
      <alignment vertical="center" wrapText="1"/>
    </xf>
    <xf numFmtId="0" fontId="2" fillId="3" borderId="0" xfId="0" applyFont="1" applyFill="1" applyAlignment="1">
      <alignment horizontal="center" vertical="center"/>
    </xf>
    <xf numFmtId="181" fontId="2" fillId="3" borderId="0" xfId="0" applyNumberFormat="1" applyFont="1" applyFill="1" applyAlignment="1">
      <alignment horizontal="left" vertical="center"/>
    </xf>
    <xf numFmtId="0" fontId="15" fillId="3" borderId="0" xfId="0" applyFont="1" applyFill="1" applyAlignment="1">
      <alignment horizontal="left" vertical="center" wrapText="1" indent="1"/>
    </xf>
    <xf numFmtId="180" fontId="16" fillId="19" borderId="6" xfId="4" applyNumberFormat="1" applyFont="1" applyFill="1" applyBorder="1" applyAlignment="1" applyProtection="1">
      <alignment horizontal="center" vertical="center"/>
      <protection locked="0"/>
    </xf>
    <xf numFmtId="180" fontId="16" fillId="3" borderId="29" xfId="4" applyNumberFormat="1" applyFont="1" applyFill="1" applyBorder="1" applyAlignment="1" applyProtection="1">
      <alignment horizontal="center" vertical="center"/>
    </xf>
    <xf numFmtId="0" fontId="0" fillId="8" borderId="42" xfId="6" applyFont="1" applyFill="1" applyBorder="1" applyAlignment="1">
      <alignment vertical="center" wrapText="1"/>
    </xf>
    <xf numFmtId="0" fontId="0" fillId="8" borderId="42" xfId="6" applyFont="1" applyFill="1" applyBorder="1" applyAlignment="1">
      <alignment horizontal="center" vertical="center"/>
    </xf>
    <xf numFmtId="176" fontId="0" fillId="3" borderId="0" xfId="0" applyNumberFormat="1" applyFill="1" applyBorder="1" applyAlignment="1">
      <alignment horizontal="left" vertical="top"/>
    </xf>
    <xf numFmtId="0" fontId="16" fillId="3" borderId="0" xfId="0" applyFont="1" applyFill="1" applyAlignment="1">
      <alignment horizontal="left" vertical="center"/>
    </xf>
    <xf numFmtId="0" fontId="21" fillId="3" borderId="0" xfId="0" applyFont="1" applyFill="1" applyAlignment="1">
      <alignment horizontal="left" vertical="center"/>
    </xf>
    <xf numFmtId="0" fontId="16" fillId="3" borderId="0" xfId="0" applyFont="1" applyFill="1" applyAlignment="1">
      <alignment horizontal="right" vertical="center"/>
    </xf>
    <xf numFmtId="0" fontId="49" fillId="3" borderId="0" xfId="0" applyFont="1" applyFill="1" applyAlignment="1">
      <alignment vertical="center"/>
    </xf>
    <xf numFmtId="0" fontId="15" fillId="3" borderId="0" xfId="0" applyFont="1" applyFill="1" applyAlignment="1">
      <alignment horizontal="left" vertical="top"/>
    </xf>
    <xf numFmtId="0" fontId="13" fillId="3" borderId="0" xfId="0" applyFont="1" applyFill="1" applyAlignment="1">
      <alignment horizontal="right" vertical="top"/>
    </xf>
    <xf numFmtId="0" fontId="83" fillId="4" borderId="0" xfId="0" applyFont="1" applyFill="1" applyAlignment="1">
      <alignment horizontal="left" vertical="center" wrapText="1"/>
    </xf>
    <xf numFmtId="0" fontId="75" fillId="4" borderId="0" xfId="0" applyFont="1" applyFill="1" applyAlignment="1">
      <alignment horizontal="left" vertical="center" wrapText="1"/>
    </xf>
    <xf numFmtId="14" fontId="16" fillId="4" borderId="10" xfId="0" applyNumberFormat="1" applyFont="1" applyFill="1" applyBorder="1" applyAlignment="1" applyProtection="1">
      <alignment horizontal="left" vertical="top"/>
      <protection locked="0"/>
    </xf>
    <xf numFmtId="14" fontId="16" fillId="4" borderId="11" xfId="0" applyNumberFormat="1" applyFont="1" applyFill="1" applyBorder="1" applyAlignment="1" applyProtection="1">
      <alignment horizontal="left" vertical="top"/>
      <protection locked="0"/>
    </xf>
    <xf numFmtId="14" fontId="16" fillId="4" borderId="9" xfId="0" applyNumberFormat="1" applyFont="1" applyFill="1" applyBorder="1" applyAlignment="1" applyProtection="1">
      <alignment horizontal="left" vertical="top"/>
      <protection locked="0"/>
    </xf>
    <xf numFmtId="0" fontId="21" fillId="0" borderId="0" xfId="0" applyFont="1" applyAlignment="1">
      <alignment horizontal="left" vertical="center" wrapText="1"/>
    </xf>
    <xf numFmtId="0" fontId="48" fillId="0" borderId="0" xfId="0" applyFont="1" applyAlignment="1">
      <alignment horizontal="left" vertical="top" wrapText="1"/>
    </xf>
    <xf numFmtId="0" fontId="69" fillId="0" borderId="0" xfId="10" applyFont="1" applyAlignment="1" applyProtection="1">
      <alignment horizontal="left" vertical="center"/>
    </xf>
    <xf numFmtId="0" fontId="16" fillId="4" borderId="10" xfId="0" applyFont="1" applyFill="1" applyBorder="1" applyAlignment="1" applyProtection="1">
      <alignment horizontal="left" vertical="top"/>
      <protection locked="0"/>
    </xf>
    <xf numFmtId="0" fontId="16" fillId="4" borderId="11" xfId="0" applyFont="1" applyFill="1" applyBorder="1" applyAlignment="1" applyProtection="1">
      <alignment horizontal="left" vertical="top"/>
      <protection locked="0"/>
    </xf>
    <xf numFmtId="0" fontId="16" fillId="4" borderId="9" xfId="0" applyFont="1" applyFill="1" applyBorder="1" applyAlignment="1" applyProtection="1">
      <alignment horizontal="left" vertical="top"/>
      <protection locked="0"/>
    </xf>
    <xf numFmtId="0" fontId="16" fillId="4" borderId="63" xfId="0" applyFont="1" applyFill="1" applyBorder="1" applyAlignment="1" applyProtection="1">
      <alignment horizontal="left" vertical="top"/>
      <protection locked="0"/>
    </xf>
    <xf numFmtId="0" fontId="16" fillId="4" borderId="12" xfId="0" applyFont="1" applyFill="1" applyBorder="1" applyAlignment="1" applyProtection="1">
      <alignment horizontal="left" vertical="top"/>
      <protection locked="0"/>
    </xf>
    <xf numFmtId="0" fontId="16" fillId="4" borderId="64" xfId="0" applyFont="1" applyFill="1" applyBorder="1" applyAlignment="1" applyProtection="1">
      <alignment horizontal="left" vertical="top"/>
      <protection locked="0"/>
    </xf>
    <xf numFmtId="0" fontId="9" fillId="2" borderId="0" xfId="0" applyFont="1" applyFill="1" applyAlignment="1">
      <alignment horizontal="left" vertical="center" wrapText="1"/>
    </xf>
    <xf numFmtId="0" fontId="80" fillId="3" borderId="0" xfId="0" applyFont="1" applyFill="1" applyAlignment="1">
      <alignment horizontal="left" vertical="top" wrapText="1"/>
    </xf>
    <xf numFmtId="0" fontId="15" fillId="3" borderId="0" xfId="0" applyFont="1" applyFill="1" applyAlignment="1">
      <alignment horizontal="left" vertical="top" wrapText="1"/>
    </xf>
    <xf numFmtId="0" fontId="8" fillId="2" borderId="0" xfId="0" applyFont="1" applyFill="1" applyAlignment="1">
      <alignment horizontal="left" vertical="center" wrapText="1"/>
    </xf>
    <xf numFmtId="0" fontId="16" fillId="4" borderId="10" xfId="0" applyFont="1" applyFill="1" applyBorder="1" applyAlignment="1" applyProtection="1">
      <alignment horizontal="center" vertical="top"/>
      <protection locked="0"/>
    </xf>
    <xf numFmtId="0" fontId="16" fillId="4" borderId="11" xfId="0" applyFont="1" applyFill="1" applyBorder="1" applyAlignment="1" applyProtection="1">
      <alignment horizontal="center" vertical="top"/>
      <protection locked="0"/>
    </xf>
    <xf numFmtId="0" fontId="16" fillId="4" borderId="9" xfId="0" applyFont="1" applyFill="1" applyBorder="1" applyAlignment="1" applyProtection="1">
      <alignment horizontal="center" vertical="top"/>
      <protection locked="0"/>
    </xf>
    <xf numFmtId="0" fontId="16" fillId="0" borderId="10" xfId="0" applyFont="1" applyBorder="1" applyAlignment="1" applyProtection="1">
      <alignment horizontal="center" vertical="top"/>
      <protection locked="0"/>
    </xf>
    <xf numFmtId="0" fontId="16" fillId="0" borderId="11" xfId="0" applyFont="1" applyBorder="1" applyAlignment="1" applyProtection="1">
      <alignment horizontal="center" vertical="top"/>
      <protection locked="0"/>
    </xf>
    <xf numFmtId="0" fontId="16" fillId="0" borderId="9" xfId="0" applyFont="1" applyBorder="1" applyAlignment="1" applyProtection="1">
      <alignment horizontal="center" vertical="top"/>
      <protection locked="0"/>
    </xf>
    <xf numFmtId="0" fontId="16" fillId="0" borderId="10" xfId="0" applyFont="1" applyBorder="1" applyAlignment="1" applyProtection="1">
      <alignment horizontal="left" vertical="top"/>
      <protection locked="0"/>
    </xf>
    <xf numFmtId="0" fontId="16" fillId="0" borderId="11" xfId="0" applyFont="1" applyBorder="1" applyAlignment="1" applyProtection="1">
      <alignment horizontal="left" vertical="top"/>
      <protection locked="0"/>
    </xf>
    <xf numFmtId="0" fontId="16" fillId="0" borderId="9" xfId="0" applyFont="1" applyBorder="1" applyAlignment="1" applyProtection="1">
      <alignment horizontal="left" vertical="top"/>
      <protection locked="0"/>
    </xf>
    <xf numFmtId="0" fontId="16" fillId="4" borderId="10" xfId="0" applyFont="1" applyFill="1" applyBorder="1" applyAlignment="1" applyProtection="1">
      <alignment vertical="top"/>
      <protection locked="0"/>
    </xf>
    <xf numFmtId="0" fontId="16" fillId="4" borderId="11" xfId="0" applyFont="1" applyFill="1" applyBorder="1" applyAlignment="1" applyProtection="1">
      <alignment vertical="top"/>
      <protection locked="0"/>
    </xf>
    <xf numFmtId="0" fontId="16" fillId="4" borderId="9" xfId="0" applyFont="1" applyFill="1" applyBorder="1" applyAlignment="1" applyProtection="1">
      <alignment vertical="top"/>
      <protection locked="0"/>
    </xf>
    <xf numFmtId="0" fontId="85" fillId="4" borderId="10" xfId="10" applyFont="1" applyFill="1" applyBorder="1" applyAlignment="1" applyProtection="1">
      <alignment horizontal="left" vertical="top"/>
      <protection locked="0"/>
    </xf>
    <xf numFmtId="0" fontId="16" fillId="3" borderId="0" xfId="0" applyFont="1" applyFill="1" applyAlignment="1">
      <alignment horizontal="left" vertical="top" wrapText="1"/>
    </xf>
    <xf numFmtId="0" fontId="13" fillId="3" borderId="0" xfId="0" applyFont="1" applyFill="1" applyAlignment="1">
      <alignment horizontal="left" vertical="top" wrapText="1"/>
    </xf>
    <xf numFmtId="0" fontId="16" fillId="4" borderId="127" xfId="0" applyFont="1" applyFill="1" applyBorder="1" applyAlignment="1" applyProtection="1">
      <alignment horizontal="left" vertical="center"/>
      <protection locked="0"/>
    </xf>
    <xf numFmtId="0" fontId="16" fillId="4" borderId="128" xfId="0" applyFont="1" applyFill="1" applyBorder="1" applyAlignment="1" applyProtection="1">
      <alignment horizontal="left" vertical="center"/>
      <protection locked="0"/>
    </xf>
    <xf numFmtId="0" fontId="16" fillId="4" borderId="21" xfId="0" applyFont="1" applyFill="1" applyBorder="1" applyAlignment="1" applyProtection="1">
      <alignment horizontal="left" vertical="top"/>
      <protection locked="0"/>
    </xf>
    <xf numFmtId="0" fontId="16" fillId="4" borderId="23" xfId="0" applyFont="1" applyFill="1" applyBorder="1" applyAlignment="1" applyProtection="1">
      <alignment horizontal="left" vertical="top"/>
      <protection locked="0"/>
    </xf>
    <xf numFmtId="0" fontId="16" fillId="4" borderId="22" xfId="0" applyFont="1" applyFill="1" applyBorder="1" applyAlignment="1" applyProtection="1">
      <alignment horizontal="left" vertical="top"/>
      <protection locked="0"/>
    </xf>
    <xf numFmtId="0" fontId="21" fillId="19" borderId="0" xfId="0" applyFont="1" applyFill="1" applyAlignment="1">
      <alignment horizontal="left" vertical="top" indent="1"/>
    </xf>
    <xf numFmtId="3" fontId="16" fillId="4" borderId="10" xfId="0" applyNumberFormat="1" applyFont="1" applyFill="1" applyBorder="1" applyAlignment="1" applyProtection="1">
      <alignment horizontal="left" vertical="top"/>
      <protection locked="0"/>
    </xf>
    <xf numFmtId="3" fontId="16" fillId="4" borderId="11" xfId="0" applyNumberFormat="1" applyFont="1" applyFill="1" applyBorder="1" applyAlignment="1" applyProtection="1">
      <alignment horizontal="left" vertical="top"/>
      <protection locked="0"/>
    </xf>
    <xf numFmtId="3" fontId="16" fillId="4" borderId="9" xfId="0" applyNumberFormat="1" applyFont="1" applyFill="1" applyBorder="1" applyAlignment="1" applyProtection="1">
      <alignment horizontal="left" vertical="top"/>
      <protection locked="0"/>
    </xf>
    <xf numFmtId="0" fontId="11" fillId="3" borderId="0" xfId="0" applyFont="1" applyFill="1" applyAlignment="1">
      <alignment horizontal="left" vertical="top" wrapText="1"/>
    </xf>
    <xf numFmtId="0" fontId="26" fillId="7" borderId="24" xfId="0" applyFont="1" applyFill="1" applyBorder="1" applyAlignment="1">
      <alignment horizontal="center" vertical="center"/>
    </xf>
    <xf numFmtId="0" fontId="26" fillId="7" borderId="27" xfId="0" applyFont="1" applyFill="1" applyBorder="1" applyAlignment="1">
      <alignment horizontal="center" vertical="center" wrapText="1"/>
    </xf>
    <xf numFmtId="0" fontId="26" fillId="7" borderId="28" xfId="0" applyFont="1" applyFill="1" applyBorder="1" applyAlignment="1">
      <alignment horizontal="center" vertical="center" wrapText="1"/>
    </xf>
    <xf numFmtId="0" fontId="16" fillId="4" borderId="76" xfId="0" applyFont="1" applyFill="1" applyBorder="1" applyAlignment="1" applyProtection="1">
      <alignment horizontal="left" vertical="top"/>
      <protection locked="0"/>
    </xf>
    <xf numFmtId="0" fontId="16" fillId="4" borderId="77" xfId="0" applyFont="1" applyFill="1" applyBorder="1" applyAlignment="1" applyProtection="1">
      <alignment horizontal="left" vertical="top"/>
      <protection locked="0"/>
    </xf>
    <xf numFmtId="37" fontId="16" fillId="4" borderId="77" xfId="1" applyNumberFormat="1" applyFont="1" applyFill="1" applyBorder="1" applyAlignment="1" applyProtection="1">
      <alignment horizontal="center" vertical="top"/>
      <protection locked="0"/>
    </xf>
    <xf numFmtId="37" fontId="16" fillId="4" borderId="78" xfId="1" applyNumberFormat="1" applyFont="1" applyFill="1" applyBorder="1" applyAlignment="1" applyProtection="1">
      <alignment horizontal="center" vertical="top"/>
      <protection locked="0"/>
    </xf>
    <xf numFmtId="0" fontId="16" fillId="4" borderId="79" xfId="0" applyFont="1" applyFill="1" applyBorder="1" applyAlignment="1" applyProtection="1">
      <alignment horizontal="left" vertical="top"/>
      <protection locked="0"/>
    </xf>
    <xf numFmtId="0" fontId="16" fillId="4" borderId="80" xfId="0" applyFont="1" applyFill="1" applyBorder="1" applyAlignment="1" applyProtection="1">
      <alignment horizontal="left" vertical="top"/>
      <protection locked="0"/>
    </xf>
    <xf numFmtId="37" fontId="16" fillId="4" borderId="80" xfId="1" applyNumberFormat="1" applyFont="1" applyFill="1" applyBorder="1" applyAlignment="1" applyProtection="1">
      <alignment horizontal="center" vertical="top"/>
      <protection locked="0"/>
    </xf>
    <xf numFmtId="37" fontId="16" fillId="4" borderId="81" xfId="1" applyNumberFormat="1" applyFont="1" applyFill="1" applyBorder="1" applyAlignment="1" applyProtection="1">
      <alignment horizontal="center" vertical="top"/>
      <protection locked="0"/>
    </xf>
    <xf numFmtId="0" fontId="16" fillId="3" borderId="0" xfId="0" applyFont="1" applyFill="1" applyAlignment="1">
      <alignment horizontal="left" vertical="center"/>
    </xf>
    <xf numFmtId="0" fontId="16" fillId="4" borderId="119" xfId="0" applyFont="1" applyFill="1" applyBorder="1" applyAlignment="1" applyProtection="1">
      <alignment horizontal="left" vertical="top"/>
      <protection locked="0"/>
    </xf>
    <xf numFmtId="0" fontId="16" fillId="4" borderId="120" xfId="0" applyFont="1" applyFill="1" applyBorder="1" applyAlignment="1" applyProtection="1">
      <alignment horizontal="left" vertical="top"/>
      <protection locked="0"/>
    </xf>
    <xf numFmtId="0" fontId="16" fillId="3" borderId="0" xfId="0" applyFont="1" applyFill="1" applyBorder="1" applyAlignment="1">
      <alignment horizontal="left" vertical="center" wrapText="1" indent="1"/>
    </xf>
    <xf numFmtId="0" fontId="16" fillId="3" borderId="0" xfId="0" applyFont="1" applyFill="1" applyAlignment="1">
      <alignment horizontal="left" vertical="center" wrapText="1" indent="1"/>
    </xf>
    <xf numFmtId="0" fontId="16" fillId="3" borderId="25" xfId="0" applyFont="1" applyFill="1" applyBorder="1" applyAlignment="1">
      <alignment horizontal="left" vertical="center" wrapText="1" indent="1"/>
    </xf>
    <xf numFmtId="44" fontId="16" fillId="4" borderId="127" xfId="2" applyFont="1" applyFill="1" applyBorder="1" applyAlignment="1" applyProtection="1">
      <alignment horizontal="center" vertical="top"/>
      <protection locked="0"/>
    </xf>
    <xf numFmtId="44" fontId="16" fillId="4" borderId="128" xfId="2" applyFont="1" applyFill="1" applyBorder="1" applyAlignment="1" applyProtection="1">
      <alignment horizontal="center" vertical="top"/>
      <protection locked="0"/>
    </xf>
    <xf numFmtId="44" fontId="16" fillId="3" borderId="0" xfId="2" applyFont="1" applyFill="1" applyBorder="1" applyAlignment="1" applyProtection="1">
      <alignment horizontal="center" vertical="top"/>
    </xf>
    <xf numFmtId="0" fontId="16" fillId="4" borderId="82" xfId="0" applyFont="1" applyFill="1" applyBorder="1" applyAlignment="1" applyProtection="1">
      <alignment horizontal="left" vertical="top"/>
      <protection locked="0"/>
    </xf>
    <xf numFmtId="0" fontId="16" fillId="4" borderId="83" xfId="0" applyFont="1" applyFill="1" applyBorder="1" applyAlignment="1" applyProtection="1">
      <alignment horizontal="left" vertical="top"/>
      <protection locked="0"/>
    </xf>
    <xf numFmtId="37" fontId="16" fillId="4" borderId="83" xfId="1" applyNumberFormat="1" applyFont="1" applyFill="1" applyBorder="1" applyAlignment="1" applyProtection="1">
      <alignment horizontal="center" vertical="top"/>
      <protection locked="0"/>
    </xf>
    <xf numFmtId="37" fontId="16" fillId="4" borderId="84" xfId="1" applyNumberFormat="1" applyFont="1" applyFill="1" applyBorder="1" applyAlignment="1" applyProtection="1">
      <alignment horizontal="center" vertical="top"/>
      <protection locked="0"/>
    </xf>
    <xf numFmtId="0" fontId="26" fillId="7" borderId="0" xfId="0" applyFont="1" applyFill="1" applyAlignment="1">
      <alignment horizontal="left" vertical="center"/>
    </xf>
    <xf numFmtId="0" fontId="26" fillId="7" borderId="0" xfId="0" applyFont="1" applyFill="1" applyBorder="1" applyAlignment="1">
      <alignment horizontal="left" vertical="center"/>
    </xf>
    <xf numFmtId="0" fontId="16" fillId="4" borderId="63" xfId="0" applyFont="1" applyFill="1" applyBorder="1" applyAlignment="1" applyProtection="1">
      <alignment horizontal="left" vertical="center"/>
      <protection locked="0"/>
    </xf>
    <xf numFmtId="0" fontId="16" fillId="4" borderId="11" xfId="0" applyFont="1" applyFill="1" applyBorder="1" applyAlignment="1" applyProtection="1">
      <alignment horizontal="left" vertical="center"/>
      <protection locked="0"/>
    </xf>
    <xf numFmtId="0" fontId="16" fillId="4" borderId="9" xfId="0" applyFont="1" applyFill="1" applyBorder="1" applyAlignment="1" applyProtection="1">
      <alignment horizontal="left" vertical="center"/>
      <protection locked="0"/>
    </xf>
    <xf numFmtId="0" fontId="16" fillId="3" borderId="0" xfId="0" applyFont="1" applyFill="1" applyBorder="1" applyAlignment="1">
      <alignment horizontal="left" vertical="center"/>
    </xf>
    <xf numFmtId="0" fontId="16" fillId="4" borderId="115" xfId="0" applyFont="1" applyFill="1" applyBorder="1" applyAlignment="1" applyProtection="1">
      <alignment horizontal="left" vertical="top"/>
      <protection locked="0"/>
    </xf>
    <xf numFmtId="0" fontId="16" fillId="4" borderId="116" xfId="0" applyFont="1" applyFill="1" applyBorder="1" applyAlignment="1" applyProtection="1">
      <alignment horizontal="left" vertical="top"/>
      <protection locked="0"/>
    </xf>
    <xf numFmtId="0" fontId="16" fillId="3" borderId="12" xfId="0" applyFont="1" applyFill="1" applyBorder="1" applyAlignment="1">
      <alignment horizontal="left" vertical="center" wrapText="1" indent="1"/>
    </xf>
    <xf numFmtId="0" fontId="16" fillId="3" borderId="64" xfId="0" applyFont="1" applyFill="1" applyBorder="1" applyAlignment="1">
      <alignment horizontal="left" vertical="center" wrapText="1" indent="1"/>
    </xf>
    <xf numFmtId="0" fontId="16" fillId="4" borderId="117" xfId="0" applyFont="1" applyFill="1" applyBorder="1" applyAlignment="1" applyProtection="1">
      <alignment horizontal="left" vertical="top"/>
      <protection locked="0"/>
    </xf>
    <xf numFmtId="0" fontId="16" fillId="4" borderId="118" xfId="0" applyFont="1" applyFill="1" applyBorder="1" applyAlignment="1" applyProtection="1">
      <alignment horizontal="left" vertical="top"/>
      <protection locked="0"/>
    </xf>
    <xf numFmtId="0" fontId="16" fillId="8" borderId="0" xfId="0" applyFont="1" applyFill="1" applyAlignment="1">
      <alignment horizontal="left" vertical="top"/>
    </xf>
    <xf numFmtId="0" fontId="16" fillId="8" borderId="0" xfId="0" applyFont="1" applyFill="1" applyBorder="1" applyAlignment="1">
      <alignment horizontal="left" vertical="top"/>
    </xf>
    <xf numFmtId="0" fontId="26" fillId="7" borderId="32" xfId="0" applyFont="1" applyFill="1" applyBorder="1" applyAlignment="1">
      <alignment horizontal="center" vertical="center"/>
    </xf>
    <xf numFmtId="0" fontId="26" fillId="7" borderId="33" xfId="0" applyFont="1" applyFill="1" applyBorder="1" applyAlignment="1">
      <alignment horizontal="center" vertical="center"/>
    </xf>
    <xf numFmtId="0" fontId="26" fillId="7" borderId="34" xfId="0" applyFont="1" applyFill="1" applyBorder="1" applyAlignment="1">
      <alignment horizontal="center" vertical="center"/>
    </xf>
    <xf numFmtId="0" fontId="26" fillId="7" borderId="35" xfId="0" applyFont="1" applyFill="1" applyBorder="1" applyAlignment="1">
      <alignment horizontal="center" vertical="center"/>
    </xf>
    <xf numFmtId="0" fontId="26" fillId="7" borderId="129" xfId="0" applyFont="1" applyFill="1" applyBorder="1" applyAlignment="1">
      <alignment horizontal="center" vertical="center"/>
    </xf>
    <xf numFmtId="0" fontId="26" fillId="7" borderId="130" xfId="0" applyFont="1" applyFill="1" applyBorder="1" applyAlignment="1">
      <alignment horizontal="center" vertical="center"/>
    </xf>
    <xf numFmtId="0" fontId="26" fillId="7" borderId="133" xfId="0" applyFont="1" applyFill="1" applyBorder="1" applyAlignment="1">
      <alignment horizontal="center" vertical="center"/>
    </xf>
    <xf numFmtId="0" fontId="26" fillId="7" borderId="134" xfId="0" applyFont="1" applyFill="1" applyBorder="1" applyAlignment="1">
      <alignment horizontal="center" vertical="center"/>
    </xf>
    <xf numFmtId="0" fontId="26" fillId="7" borderId="0" xfId="0" applyFont="1" applyFill="1" applyAlignment="1">
      <alignment horizontal="center" vertical="center"/>
    </xf>
    <xf numFmtId="0" fontId="26" fillId="7" borderId="0" xfId="0" applyFont="1" applyFill="1" applyAlignment="1">
      <alignment horizontal="right" vertical="center" indent="1"/>
    </xf>
    <xf numFmtId="0" fontId="16" fillId="3" borderId="0" xfId="0" applyFont="1" applyFill="1" applyAlignment="1">
      <alignment vertical="center" wrapText="1"/>
    </xf>
    <xf numFmtId="0" fontId="16" fillId="0" borderId="0" xfId="0" applyFont="1" applyAlignment="1">
      <alignment vertical="center" wrapText="1"/>
    </xf>
    <xf numFmtId="0" fontId="70" fillId="0" borderId="0" xfId="10" applyFont="1" applyAlignment="1" applyProtection="1">
      <alignment horizontal="left" vertical="center"/>
    </xf>
    <xf numFmtId="0" fontId="16" fillId="0" borderId="0" xfId="0" applyFont="1" applyAlignment="1">
      <alignment horizontal="left" vertical="top" wrapText="1"/>
    </xf>
    <xf numFmtId="0" fontId="2" fillId="0" borderId="0" xfId="0" applyFont="1" applyAlignment="1">
      <alignment horizontal="left"/>
    </xf>
    <xf numFmtId="0" fontId="10" fillId="3" borderId="0" xfId="0" applyFont="1" applyFill="1" applyAlignment="1">
      <alignment horizontal="left" vertical="center" wrapText="1"/>
    </xf>
    <xf numFmtId="0" fontId="16" fillId="4" borderId="127" xfId="0" applyFont="1" applyFill="1" applyBorder="1" applyAlignment="1" applyProtection="1">
      <alignment horizontal="left" vertical="top"/>
      <protection locked="0"/>
    </xf>
    <xf numFmtId="0" fontId="16" fillId="4" borderId="128" xfId="0" applyFont="1" applyFill="1" applyBorder="1" applyAlignment="1" applyProtection="1">
      <alignment horizontal="left" vertical="top"/>
      <protection locked="0"/>
    </xf>
    <xf numFmtId="44" fontId="21" fillId="3" borderId="137" xfId="2" applyFont="1" applyFill="1" applyBorder="1" applyAlignment="1" applyProtection="1">
      <alignment horizontal="center" vertical="top"/>
    </xf>
    <xf numFmtId="44" fontId="21" fillId="3" borderId="138" xfId="2" applyFont="1" applyFill="1" applyBorder="1" applyAlignment="1" applyProtection="1">
      <alignment horizontal="center" vertical="top"/>
    </xf>
    <xf numFmtId="0" fontId="25" fillId="7" borderId="0" xfId="0" applyFont="1" applyFill="1" applyAlignment="1">
      <alignment vertical="center"/>
    </xf>
    <xf numFmtId="0" fontId="16" fillId="8" borderId="143" xfId="0" applyFont="1" applyFill="1" applyBorder="1" applyAlignment="1">
      <alignment horizontal="center" vertical="top"/>
    </xf>
    <xf numFmtId="0" fontId="16" fillId="0" borderId="144" xfId="0" applyFont="1" applyBorder="1" applyAlignment="1">
      <alignment horizontal="center" vertical="top"/>
    </xf>
    <xf numFmtId="9" fontId="16" fillId="8" borderId="143" xfId="4" applyFont="1" applyFill="1" applyBorder="1" applyAlignment="1">
      <alignment horizontal="center" vertical="top"/>
    </xf>
    <xf numFmtId="9" fontId="16" fillId="0" borderId="144" xfId="4" applyFont="1" applyBorder="1" applyAlignment="1">
      <alignment horizontal="center" vertical="top"/>
    </xf>
    <xf numFmtId="0" fontId="25" fillId="7" borderId="0" xfId="0" applyFont="1" applyFill="1" applyAlignment="1">
      <alignment vertical="top"/>
    </xf>
    <xf numFmtId="2" fontId="16" fillId="8" borderId="145" xfId="0" applyNumberFormat="1" applyFont="1" applyFill="1" applyBorder="1" applyAlignment="1">
      <alignment horizontal="center" vertical="top"/>
    </xf>
    <xf numFmtId="2" fontId="16" fillId="0" borderId="146" xfId="0" applyNumberFormat="1" applyFont="1" applyBorder="1" applyAlignment="1">
      <alignment horizontal="center" vertical="top"/>
    </xf>
    <xf numFmtId="44" fontId="21" fillId="3" borderId="137" xfId="2" applyFont="1" applyFill="1" applyBorder="1" applyAlignment="1" applyProtection="1">
      <alignment vertical="top"/>
    </xf>
    <xf numFmtId="0" fontId="0" fillId="0" borderId="138" xfId="0" applyBorder="1" applyAlignment="1">
      <alignment vertical="top"/>
    </xf>
    <xf numFmtId="0" fontId="16" fillId="19" borderId="89" xfId="0" applyFont="1" applyFill="1" applyBorder="1" applyAlignment="1" applyProtection="1">
      <alignment horizontal="left" vertical="top"/>
      <protection locked="0"/>
    </xf>
    <xf numFmtId="0" fontId="16" fillId="19" borderId="90" xfId="0" applyFont="1" applyFill="1" applyBorder="1" applyAlignment="1" applyProtection="1">
      <alignment horizontal="left" vertical="top"/>
      <protection locked="0"/>
    </xf>
    <xf numFmtId="0" fontId="16" fillId="19" borderId="2" xfId="0" applyFont="1" applyFill="1" applyBorder="1" applyAlignment="1" applyProtection="1">
      <alignment horizontal="left" vertical="center"/>
      <protection locked="0"/>
    </xf>
    <xf numFmtId="0" fontId="16" fillId="19" borderId="3" xfId="0" applyFont="1" applyFill="1" applyBorder="1" applyAlignment="1" applyProtection="1">
      <alignment horizontal="left" vertical="center"/>
      <protection locked="0"/>
    </xf>
    <xf numFmtId="0" fontId="16" fillId="19" borderId="4" xfId="0" applyFont="1" applyFill="1" applyBorder="1" applyAlignment="1" applyProtection="1">
      <alignment horizontal="left" vertical="center"/>
      <protection locked="0"/>
    </xf>
    <xf numFmtId="0" fontId="16" fillId="3" borderId="108" xfId="0" applyFont="1" applyFill="1" applyBorder="1" applyAlignment="1">
      <alignment horizontal="left" vertical="center"/>
    </xf>
    <xf numFmtId="0" fontId="16" fillId="19" borderId="101" xfId="0" applyFont="1" applyFill="1" applyBorder="1" applyAlignment="1" applyProtection="1">
      <alignment horizontal="left" vertical="top"/>
      <protection locked="0"/>
    </xf>
    <xf numFmtId="0" fontId="16" fillId="19" borderId="2" xfId="0" applyFont="1" applyFill="1" applyBorder="1" applyAlignment="1" applyProtection="1">
      <alignment horizontal="center" vertical="top"/>
      <protection locked="0"/>
    </xf>
    <xf numFmtId="0" fontId="16" fillId="19" borderId="3" xfId="0" applyFont="1" applyFill="1" applyBorder="1" applyAlignment="1" applyProtection="1">
      <alignment horizontal="center" vertical="top"/>
      <protection locked="0"/>
    </xf>
    <xf numFmtId="0" fontId="16" fillId="19" borderId="4" xfId="0" applyFont="1" applyFill="1" applyBorder="1" applyAlignment="1" applyProtection="1">
      <alignment horizontal="center" vertical="top"/>
      <protection locked="0"/>
    </xf>
    <xf numFmtId="3" fontId="16" fillId="19" borderId="89" xfId="0" applyNumberFormat="1" applyFont="1" applyFill="1" applyBorder="1" applyAlignment="1" applyProtection="1">
      <alignment horizontal="center" vertical="top"/>
      <protection locked="0"/>
    </xf>
    <xf numFmtId="3" fontId="16" fillId="19" borderId="85" xfId="0" applyNumberFormat="1" applyFont="1" applyFill="1" applyBorder="1" applyAlignment="1" applyProtection="1">
      <alignment horizontal="center" vertical="top"/>
      <protection locked="0"/>
    </xf>
    <xf numFmtId="3" fontId="16" fillId="19" borderId="90" xfId="0" applyNumberFormat="1" applyFont="1" applyFill="1" applyBorder="1" applyAlignment="1" applyProtection="1">
      <alignment horizontal="center" vertical="top"/>
      <protection locked="0"/>
    </xf>
    <xf numFmtId="0" fontId="26" fillId="7" borderId="73" xfId="0" applyFont="1" applyFill="1" applyBorder="1" applyAlignment="1">
      <alignment horizontal="center" vertical="center"/>
    </xf>
    <xf numFmtId="0" fontId="26" fillId="7" borderId="107" xfId="0" applyFont="1" applyFill="1" applyBorder="1" applyAlignment="1">
      <alignment horizontal="center" vertical="center" wrapText="1"/>
    </xf>
    <xf numFmtId="0" fontId="26" fillId="7" borderId="73" xfId="0" applyFont="1" applyFill="1" applyBorder="1" applyAlignment="1">
      <alignment horizontal="center" vertical="center" wrapText="1"/>
    </xf>
    <xf numFmtId="0" fontId="21" fillId="19" borderId="0" xfId="0" applyFont="1" applyFill="1" applyAlignment="1">
      <alignment horizontal="left" vertical="top"/>
    </xf>
    <xf numFmtId="0" fontId="16" fillId="19" borderId="102" xfId="0" applyFont="1" applyFill="1" applyBorder="1" applyAlignment="1" applyProtection="1">
      <alignment horizontal="left" vertical="top"/>
      <protection locked="0"/>
    </xf>
    <xf numFmtId="0" fontId="13" fillId="3" borderId="0" xfId="0" applyFont="1" applyFill="1" applyBorder="1" applyAlignment="1">
      <alignment horizontal="left" vertical="top" wrapText="1"/>
    </xf>
    <xf numFmtId="0" fontId="16" fillId="0" borderId="0" xfId="0" applyFont="1" applyAlignment="1">
      <alignment horizontal="center" vertical="center"/>
    </xf>
    <xf numFmtId="0" fontId="16" fillId="21" borderId="89" xfId="0" applyFont="1" applyFill="1" applyBorder="1" applyAlignment="1" applyProtection="1">
      <alignment horizontal="left" vertical="top"/>
      <protection locked="0"/>
    </xf>
    <xf numFmtId="0" fontId="16" fillId="21" borderId="90" xfId="0" applyFont="1" applyFill="1" applyBorder="1" applyAlignment="1" applyProtection="1">
      <alignment horizontal="left" vertical="top"/>
      <protection locked="0"/>
    </xf>
    <xf numFmtId="0" fontId="26" fillId="7" borderId="142" xfId="0" applyFont="1" applyFill="1" applyBorder="1" applyAlignment="1">
      <alignment horizontal="center" vertical="center"/>
    </xf>
    <xf numFmtId="0" fontId="16" fillId="19" borderId="94" xfId="0" applyFont="1" applyFill="1" applyBorder="1" applyAlignment="1" applyProtection="1">
      <alignment horizontal="left" vertical="top"/>
      <protection locked="0"/>
    </xf>
    <xf numFmtId="0" fontId="16" fillId="19" borderId="93" xfId="0" applyFont="1" applyFill="1" applyBorder="1" applyAlignment="1" applyProtection="1">
      <alignment horizontal="left" vertical="top"/>
      <protection locked="0"/>
    </xf>
    <xf numFmtId="0" fontId="16" fillId="19" borderId="95" xfId="0" applyFont="1" applyFill="1" applyBorder="1" applyAlignment="1" applyProtection="1">
      <alignment horizontal="left" vertical="top"/>
      <protection locked="0"/>
    </xf>
    <xf numFmtId="0" fontId="16" fillId="19" borderId="80" xfId="0" applyFont="1" applyFill="1" applyBorder="1" applyAlignment="1" applyProtection="1">
      <alignment horizontal="left" vertical="top"/>
      <protection locked="0"/>
    </xf>
    <xf numFmtId="37" fontId="16" fillId="19" borderId="80" xfId="1" applyNumberFormat="1" applyFont="1" applyFill="1" applyBorder="1" applyAlignment="1" applyProtection="1">
      <alignment horizontal="center" vertical="top"/>
      <protection locked="0"/>
    </xf>
    <xf numFmtId="37" fontId="16" fillId="19" borderId="98" xfId="1" applyNumberFormat="1" applyFont="1" applyFill="1" applyBorder="1" applyAlignment="1" applyProtection="1">
      <alignment horizontal="center" vertical="top"/>
      <protection locked="0"/>
    </xf>
    <xf numFmtId="0" fontId="16" fillId="19" borderId="96" xfId="0" applyFont="1" applyFill="1" applyBorder="1" applyAlignment="1" applyProtection="1">
      <alignment horizontal="left" vertical="top"/>
      <protection locked="0"/>
    </xf>
    <xf numFmtId="0" fontId="16" fillId="19" borderId="92" xfId="0" applyFont="1" applyFill="1" applyBorder="1" applyAlignment="1" applyProtection="1">
      <alignment horizontal="left" vertical="top"/>
      <protection locked="0"/>
    </xf>
    <xf numFmtId="37" fontId="16" fillId="19" borderId="92" xfId="1" applyNumberFormat="1" applyFont="1" applyFill="1" applyBorder="1" applyAlignment="1" applyProtection="1">
      <alignment horizontal="center" vertical="top"/>
      <protection locked="0"/>
    </xf>
    <xf numFmtId="37" fontId="16" fillId="19" borderId="99" xfId="1" applyNumberFormat="1" applyFont="1" applyFill="1" applyBorder="1" applyAlignment="1" applyProtection="1">
      <alignment horizontal="center" vertical="top"/>
      <protection locked="0"/>
    </xf>
    <xf numFmtId="37" fontId="16" fillId="19" borderId="93" xfId="1" applyNumberFormat="1" applyFont="1" applyFill="1" applyBorder="1" applyAlignment="1" applyProtection="1">
      <alignment horizontal="center" vertical="top"/>
      <protection locked="0"/>
    </xf>
    <xf numFmtId="37" fontId="16" fillId="19" borderId="97" xfId="1" applyNumberFormat="1" applyFont="1" applyFill="1" applyBorder="1" applyAlignment="1" applyProtection="1">
      <alignment horizontal="center" vertical="top"/>
      <protection locked="0"/>
    </xf>
    <xf numFmtId="0" fontId="16" fillId="3" borderId="0" xfId="0" applyFont="1" applyFill="1" applyAlignment="1">
      <alignment horizontal="left" vertical="center" wrapText="1"/>
    </xf>
    <xf numFmtId="0" fontId="26" fillId="7" borderId="131" xfId="0" applyFont="1" applyFill="1" applyBorder="1" applyAlignment="1">
      <alignment horizontal="center" vertical="center"/>
    </xf>
    <xf numFmtId="0" fontId="16" fillId="19" borderId="0" xfId="0" applyFont="1" applyFill="1" applyAlignment="1">
      <alignment horizontal="left" vertical="top"/>
    </xf>
    <xf numFmtId="0" fontId="16" fillId="19" borderId="0" xfId="0" applyFont="1" applyFill="1" applyAlignment="1">
      <alignment vertical="top"/>
    </xf>
    <xf numFmtId="0" fontId="73" fillId="3" borderId="12" xfId="0" applyFont="1" applyFill="1" applyBorder="1" applyAlignment="1">
      <alignment horizontal="center" vertical="top" wrapText="1"/>
    </xf>
    <xf numFmtId="44" fontId="21" fillId="3" borderId="30" xfId="2" applyFont="1" applyFill="1" applyBorder="1" applyAlignment="1" applyProtection="1">
      <alignment horizontal="center" vertical="top"/>
    </xf>
    <xf numFmtId="44" fontId="21" fillId="3" borderId="31" xfId="2" applyFont="1" applyFill="1" applyBorder="1" applyAlignment="1" applyProtection="1">
      <alignment horizontal="center" vertical="top"/>
    </xf>
    <xf numFmtId="0" fontId="26" fillId="7" borderId="26" xfId="0" applyFont="1" applyFill="1" applyBorder="1" applyAlignment="1">
      <alignment horizontal="center" vertical="center"/>
    </xf>
    <xf numFmtId="0" fontId="26" fillId="7" borderId="27" xfId="0" applyFont="1" applyFill="1" applyBorder="1" applyAlignment="1">
      <alignment horizontal="center" vertical="center"/>
    </xf>
    <xf numFmtId="0" fontId="13" fillId="3" borderId="25" xfId="0" applyFont="1" applyFill="1" applyBorder="1" applyAlignment="1">
      <alignment horizontal="left" vertical="top" wrapText="1"/>
    </xf>
    <xf numFmtId="44" fontId="16" fillId="4" borderId="83" xfId="2" applyFont="1" applyFill="1" applyBorder="1" applyAlignment="1" applyProtection="1">
      <alignment horizontal="center" vertical="top"/>
      <protection locked="0"/>
    </xf>
    <xf numFmtId="44" fontId="16" fillId="4" borderId="84" xfId="2" applyFont="1" applyFill="1" applyBorder="1" applyAlignment="1" applyProtection="1">
      <alignment horizontal="center" vertical="top"/>
      <protection locked="0"/>
    </xf>
    <xf numFmtId="0" fontId="10" fillId="3" borderId="0" xfId="0" applyFont="1" applyFill="1" applyAlignment="1">
      <alignment horizontal="left" vertical="top" wrapText="1"/>
    </xf>
    <xf numFmtId="0" fontId="8" fillId="3" borderId="0" xfId="0" applyFont="1" applyFill="1" applyAlignment="1">
      <alignment horizontal="left" vertical="top" wrapText="1"/>
    </xf>
    <xf numFmtId="44" fontId="16" fillId="4" borderId="80" xfId="2" applyFont="1" applyFill="1" applyBorder="1" applyAlignment="1" applyProtection="1">
      <alignment horizontal="center" vertical="top"/>
      <protection locked="0"/>
    </xf>
    <xf numFmtId="44" fontId="16" fillId="4" borderId="81" xfId="2" applyFont="1" applyFill="1" applyBorder="1" applyAlignment="1" applyProtection="1">
      <alignment horizontal="center" vertical="top"/>
      <protection locked="0"/>
    </xf>
    <xf numFmtId="44" fontId="16" fillId="4" borderId="77" xfId="2" applyFont="1" applyFill="1" applyBorder="1" applyAlignment="1" applyProtection="1">
      <alignment horizontal="center" vertical="top"/>
      <protection locked="0"/>
    </xf>
    <xf numFmtId="44" fontId="16" fillId="4" borderId="78" xfId="2" applyFont="1" applyFill="1" applyBorder="1" applyAlignment="1" applyProtection="1">
      <alignment horizontal="center" vertical="top"/>
      <protection locked="0"/>
    </xf>
    <xf numFmtId="0" fontId="60" fillId="18" borderId="0" xfId="11" applyFont="1" applyFill="1" applyAlignment="1" applyProtection="1">
      <alignment horizontal="left"/>
      <protection locked="0"/>
    </xf>
    <xf numFmtId="0" fontId="27" fillId="16" borderId="0" xfId="11" applyFont="1" applyFill="1" applyAlignment="1">
      <alignment horizontal="left"/>
    </xf>
    <xf numFmtId="0" fontId="27" fillId="16" borderId="0" xfId="11" quotePrefix="1" applyFont="1" applyFill="1" applyAlignment="1">
      <alignment horizontal="left"/>
    </xf>
    <xf numFmtId="0" fontId="59" fillId="16" borderId="0" xfId="11" applyFont="1" applyFill="1" applyAlignment="1">
      <alignment horizontal="left"/>
    </xf>
    <xf numFmtId="0" fontId="60" fillId="16" borderId="0" xfId="11" applyFont="1" applyFill="1" applyAlignment="1">
      <alignment horizontal="left"/>
    </xf>
    <xf numFmtId="0" fontId="27" fillId="18" borderId="0" xfId="11" applyFont="1" applyFill="1" applyAlignment="1" applyProtection="1">
      <alignment horizontal="center"/>
      <protection locked="0"/>
    </xf>
    <xf numFmtId="0" fontId="59" fillId="16" borderId="0" xfId="11" applyFont="1" applyFill="1" applyAlignment="1"/>
    <xf numFmtId="0" fontId="27" fillId="18" borderId="0" xfId="11" applyFont="1" applyFill="1" applyAlignment="1" applyProtection="1">
      <alignment horizontal="left" vertical="top" wrapText="1"/>
      <protection locked="0"/>
    </xf>
    <xf numFmtId="0" fontId="60" fillId="18" borderId="74" xfId="11" applyFont="1" applyFill="1" applyBorder="1" applyAlignment="1" applyProtection="1">
      <alignment horizontal="left" vertical="center"/>
      <protection locked="0"/>
    </xf>
    <xf numFmtId="0" fontId="64" fillId="16" borderId="0" xfId="11" applyFont="1" applyFill="1" applyAlignment="1">
      <alignment horizontal="center" vertical="center"/>
    </xf>
    <xf numFmtId="0" fontId="61" fillId="7" borderId="0" xfId="11" quotePrefix="1" applyFont="1" applyFill="1" applyAlignment="1">
      <alignment horizontal="center"/>
    </xf>
    <xf numFmtId="0" fontId="60" fillId="18" borderId="0" xfId="11" applyFont="1" applyFill="1" applyAlignment="1" applyProtection="1">
      <alignment horizontal="left" vertical="top" wrapText="1"/>
      <protection locked="0"/>
    </xf>
    <xf numFmtId="0" fontId="60" fillId="18" borderId="75" xfId="11" applyFont="1" applyFill="1" applyBorder="1" applyAlignment="1" applyProtection="1">
      <alignment horizontal="left" vertical="center"/>
      <protection locked="0"/>
    </xf>
    <xf numFmtId="0" fontId="8" fillId="0" borderId="36" xfId="7" applyFont="1" applyBorder="1" applyAlignment="1">
      <alignment horizontal="center"/>
    </xf>
    <xf numFmtId="0" fontId="8" fillId="0" borderId="37" xfId="7" applyFont="1" applyBorder="1" applyAlignment="1">
      <alignment horizontal="center"/>
    </xf>
    <xf numFmtId="0" fontId="8" fillId="0" borderId="38" xfId="7" applyFont="1" applyBorder="1" applyAlignment="1">
      <alignment horizontal="center"/>
    </xf>
    <xf numFmtId="172" fontId="19" fillId="0" borderId="50" xfId="6" applyNumberFormat="1" applyFont="1" applyFill="1" applyBorder="1" applyAlignment="1">
      <alignment horizontal="center"/>
    </xf>
    <xf numFmtId="172" fontId="19" fillId="0" borderId="51" xfId="6" applyNumberFormat="1" applyFont="1" applyFill="1" applyBorder="1" applyAlignment="1">
      <alignment horizontal="center"/>
    </xf>
    <xf numFmtId="0" fontId="23" fillId="11" borderId="49" xfId="5" applyFill="1" applyBorder="1" applyAlignment="1">
      <alignment horizontal="center"/>
    </xf>
    <xf numFmtId="0" fontId="23" fillId="11" borderId="50" xfId="5" applyFill="1" applyBorder="1" applyAlignment="1">
      <alignment horizontal="center"/>
    </xf>
    <xf numFmtId="0" fontId="23" fillId="11" borderId="51" xfId="5" applyFill="1" applyBorder="1" applyAlignment="1">
      <alignment horizontal="center"/>
    </xf>
    <xf numFmtId="0" fontId="23" fillId="11" borderId="36" xfId="5" applyFill="1" applyBorder="1" applyAlignment="1">
      <alignment horizontal="center"/>
    </xf>
    <xf numFmtId="0" fontId="23" fillId="11" borderId="37" xfId="5" applyFill="1" applyBorder="1" applyAlignment="1">
      <alignment horizontal="center"/>
    </xf>
    <xf numFmtId="0" fontId="23" fillId="11" borderId="38" xfId="5" applyFill="1" applyBorder="1" applyAlignment="1">
      <alignment horizontal="center"/>
    </xf>
    <xf numFmtId="0" fontId="31" fillId="13" borderId="36" xfId="5" applyFont="1" applyFill="1" applyBorder="1" applyAlignment="1">
      <alignment horizontal="center" vertical="center"/>
    </xf>
    <xf numFmtId="0" fontId="31" fillId="13" borderId="37" xfId="5" applyFont="1" applyFill="1" applyBorder="1" applyAlignment="1">
      <alignment horizontal="center" vertical="center"/>
    </xf>
    <xf numFmtId="0" fontId="31" fillId="13" borderId="38" xfId="5" applyFont="1" applyFill="1" applyBorder="1" applyAlignment="1">
      <alignment horizontal="center" vertical="center"/>
    </xf>
    <xf numFmtId="0" fontId="11" fillId="15" borderId="2" xfId="7" applyFont="1" applyFill="1" applyBorder="1" applyAlignment="1">
      <alignment horizontal="left" vertical="center" wrapText="1"/>
    </xf>
    <xf numFmtId="0" fontId="11" fillId="15" borderId="4" xfId="7" applyFont="1" applyFill="1" applyBorder="1" applyAlignment="1">
      <alignment horizontal="left" vertical="center" wrapText="1"/>
    </xf>
    <xf numFmtId="0" fontId="29" fillId="9" borderId="0" xfId="7" applyFont="1" applyFill="1" applyAlignment="1">
      <alignment horizontal="center" vertical="center"/>
    </xf>
    <xf numFmtId="0" fontId="11" fillId="13" borderId="40" xfId="7" applyFont="1" applyFill="1" applyBorder="1" applyAlignment="1">
      <alignment horizontal="center" vertical="center"/>
    </xf>
    <xf numFmtId="0" fontId="1" fillId="8" borderId="45" xfId="6" applyFill="1" applyBorder="1" applyAlignment="1">
      <alignment horizontal="center" vertical="center" wrapText="1"/>
    </xf>
    <xf numFmtId="0" fontId="1" fillId="8" borderId="47" xfId="6" applyFill="1" applyBorder="1" applyAlignment="1">
      <alignment horizontal="center" vertical="center" wrapText="1"/>
    </xf>
    <xf numFmtId="0" fontId="47" fillId="3" borderId="13" xfId="7" applyFont="1" applyFill="1" applyBorder="1" applyAlignment="1">
      <alignment horizontal="center" vertical="center"/>
    </xf>
    <xf numFmtId="0" fontId="1" fillId="8" borderId="5" xfId="6" applyFill="1" applyBorder="1" applyAlignment="1">
      <alignment horizontal="center"/>
    </xf>
    <xf numFmtId="0" fontId="1" fillId="8" borderId="56" xfId="6" applyFill="1" applyBorder="1" applyAlignment="1">
      <alignment horizontal="center"/>
    </xf>
    <xf numFmtId="0" fontId="23" fillId="11" borderId="67" xfId="5" applyFill="1" applyBorder="1" applyAlignment="1">
      <alignment horizontal="center"/>
    </xf>
    <xf numFmtId="0" fontId="23" fillId="11" borderId="68" xfId="5" applyFill="1" applyBorder="1" applyAlignment="1">
      <alignment horizontal="center"/>
    </xf>
    <xf numFmtId="0" fontId="1" fillId="8" borderId="61" xfId="6" applyFill="1" applyBorder="1" applyAlignment="1">
      <alignment horizontal="center" vertical="center" wrapText="1"/>
    </xf>
    <xf numFmtId="0" fontId="1" fillId="8" borderId="62" xfId="6" applyFill="1" applyBorder="1" applyAlignment="1">
      <alignment horizontal="center" vertical="center" wrapText="1"/>
    </xf>
    <xf numFmtId="0" fontId="23" fillId="11" borderId="55" xfId="5" applyFill="1" applyBorder="1" applyAlignment="1">
      <alignment horizontal="center" vertical="center"/>
    </xf>
    <xf numFmtId="0" fontId="23" fillId="11" borderId="42" xfId="5" applyFill="1" applyBorder="1" applyAlignment="1">
      <alignment horizontal="center" vertical="center"/>
    </xf>
    <xf numFmtId="0" fontId="3" fillId="0" borderId="0" xfId="0" applyFont="1" applyAlignment="1">
      <alignment horizontal="left"/>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0" xfId="0" applyAlignment="1">
      <alignment horizontal="left" wrapText="1"/>
    </xf>
    <xf numFmtId="0" fontId="0" fillId="0" borderId="15" xfId="0" applyBorder="1" applyAlignment="1">
      <alignment horizontal="left" wrapText="1"/>
    </xf>
    <xf numFmtId="0" fontId="16" fillId="4" borderId="139" xfId="0" applyFont="1" applyFill="1" applyBorder="1" applyAlignment="1" applyProtection="1">
      <alignment horizontal="left" vertical="top"/>
      <protection locked="0"/>
    </xf>
    <xf numFmtId="3" fontId="86" fillId="4" borderId="127" xfId="0" applyNumberFormat="1" applyFont="1" applyFill="1" applyBorder="1" applyAlignment="1" applyProtection="1">
      <alignment horizontal="left" vertical="center"/>
      <protection locked="0"/>
    </xf>
    <xf numFmtId="0" fontId="0" fillId="0" borderId="139" xfId="0" applyBorder="1" applyAlignment="1" applyProtection="1">
      <alignment vertical="center"/>
      <protection locked="0"/>
    </xf>
    <xf numFmtId="0" fontId="0" fillId="0" borderId="128" xfId="0" applyBorder="1" applyAlignment="1" applyProtection="1">
      <alignment vertical="center"/>
      <protection locked="0"/>
    </xf>
    <xf numFmtId="0" fontId="16" fillId="4" borderId="114" xfId="0" applyFont="1" applyFill="1" applyBorder="1" applyAlignment="1" applyProtection="1">
      <alignment horizontal="center" vertical="center"/>
      <protection locked="0"/>
    </xf>
    <xf numFmtId="0" fontId="15" fillId="0" borderId="127" xfId="0" applyFont="1" applyBorder="1" applyAlignment="1" applyProtection="1">
      <alignment horizontal="left" vertical="center"/>
      <protection locked="0"/>
    </xf>
    <xf numFmtId="0" fontId="15" fillId="0" borderId="139" xfId="0" applyFont="1" applyBorder="1" applyAlignment="1" applyProtection="1">
      <alignment horizontal="left" vertical="center"/>
      <protection locked="0"/>
    </xf>
    <xf numFmtId="0" fontId="15" fillId="0" borderId="128" xfId="0" applyFont="1" applyBorder="1" applyAlignment="1" applyProtection="1">
      <alignment horizontal="left" vertical="center"/>
      <protection locked="0"/>
    </xf>
    <xf numFmtId="3" fontId="15" fillId="4" borderId="127" xfId="0" applyNumberFormat="1" applyFont="1" applyFill="1" applyBorder="1" applyAlignment="1" applyProtection="1">
      <alignment horizontal="left" vertical="center"/>
      <protection locked="0"/>
    </xf>
    <xf numFmtId="0" fontId="2" fillId="0" borderId="139" xfId="0" applyFont="1" applyBorder="1" applyAlignment="1" applyProtection="1">
      <alignment vertical="center"/>
      <protection locked="0"/>
    </xf>
    <xf numFmtId="0" fontId="2" fillId="0" borderId="128" xfId="0" applyFont="1" applyBorder="1" applyAlignment="1" applyProtection="1">
      <alignment vertical="center"/>
      <protection locked="0"/>
    </xf>
    <xf numFmtId="0" fontId="0" fillId="0" borderId="128" xfId="0" applyBorder="1" applyAlignment="1" applyProtection="1">
      <alignment vertical="top"/>
      <protection locked="0"/>
    </xf>
    <xf numFmtId="0" fontId="16" fillId="21" borderId="2" xfId="0" applyFont="1" applyFill="1" applyBorder="1" applyAlignment="1" applyProtection="1">
      <alignment horizontal="left" vertical="top"/>
      <protection locked="0"/>
    </xf>
    <xf numFmtId="0" fontId="16" fillId="21" borderId="3" xfId="0" applyFont="1" applyFill="1" applyBorder="1" applyAlignment="1" applyProtection="1">
      <alignment horizontal="left" vertical="top"/>
      <protection locked="0"/>
    </xf>
    <xf numFmtId="0" fontId="16" fillId="21" borderId="4" xfId="0" applyFont="1" applyFill="1" applyBorder="1" applyAlignment="1" applyProtection="1">
      <alignment horizontal="left" vertical="top"/>
      <protection locked="0"/>
    </xf>
    <xf numFmtId="3" fontId="86" fillId="21" borderId="2" xfId="0" applyNumberFormat="1" applyFont="1" applyFill="1" applyBorder="1" applyAlignment="1" applyProtection="1">
      <alignment horizontal="left" vertical="center"/>
      <protection locked="0"/>
    </xf>
    <xf numFmtId="0" fontId="0" fillId="21" borderId="3" xfId="0" applyFill="1" applyBorder="1" applyAlignment="1" applyProtection="1">
      <alignment vertical="center"/>
      <protection locked="0"/>
    </xf>
    <xf numFmtId="0" fontId="0" fillId="21" borderId="4" xfId="0" applyFill="1" applyBorder="1" applyAlignment="1" applyProtection="1">
      <alignment vertical="center"/>
      <protection locked="0"/>
    </xf>
    <xf numFmtId="0" fontId="16" fillId="21" borderId="6" xfId="0" applyFont="1" applyFill="1" applyBorder="1" applyAlignment="1" applyProtection="1">
      <alignment horizontal="center" vertical="center"/>
      <protection locked="0"/>
    </xf>
    <xf numFmtId="0" fontId="15" fillId="21" borderId="2" xfId="0" applyFont="1" applyFill="1" applyBorder="1" applyAlignment="1" applyProtection="1">
      <alignment horizontal="left" vertical="center"/>
      <protection locked="0"/>
    </xf>
    <xf numFmtId="0" fontId="15" fillId="21" borderId="3" xfId="0" applyFont="1" applyFill="1" applyBorder="1" applyAlignment="1" applyProtection="1">
      <alignment horizontal="left" vertical="center"/>
      <protection locked="0"/>
    </xf>
    <xf numFmtId="0" fontId="15" fillId="21" borderId="4" xfId="0" applyFont="1" applyFill="1" applyBorder="1" applyAlignment="1" applyProtection="1">
      <alignment horizontal="left" vertical="center"/>
      <protection locked="0"/>
    </xf>
    <xf numFmtId="0" fontId="0" fillId="4" borderId="127" xfId="0" applyFill="1" applyBorder="1" applyAlignment="1" applyProtection="1">
      <alignment horizontal="left" vertical="top"/>
      <protection locked="0"/>
    </xf>
    <xf numFmtId="0" fontId="0" fillId="4" borderId="139" xfId="0" applyFill="1" applyBorder="1" applyAlignment="1" applyProtection="1">
      <alignment horizontal="left" vertical="top"/>
      <protection locked="0"/>
    </xf>
    <xf numFmtId="0" fontId="0" fillId="4" borderId="128" xfId="0" applyFill="1" applyBorder="1" applyAlignment="1" applyProtection="1">
      <alignment horizontal="left" vertical="top"/>
      <protection locked="0"/>
    </xf>
    <xf numFmtId="3" fontId="15" fillId="21" borderId="89" xfId="0" applyNumberFormat="1" applyFont="1" applyFill="1" applyBorder="1" applyAlignment="1" applyProtection="1">
      <alignment horizontal="left" vertical="center"/>
      <protection locked="0"/>
    </xf>
    <xf numFmtId="0" fontId="2" fillId="21" borderId="85" xfId="0" applyFont="1" applyFill="1" applyBorder="1" applyAlignment="1" applyProtection="1">
      <alignment vertical="center"/>
      <protection locked="0"/>
    </xf>
    <xf numFmtId="0" fontId="2" fillId="21" borderId="90" xfId="0" applyFont="1" applyFill="1" applyBorder="1" applyAlignment="1" applyProtection="1">
      <alignment vertical="center"/>
      <protection locked="0"/>
    </xf>
    <xf numFmtId="3" fontId="16" fillId="19" borderId="80" xfId="0" applyNumberFormat="1" applyFont="1" applyFill="1" applyBorder="1" applyAlignment="1" applyProtection="1">
      <alignment horizontal="center" vertical="center"/>
      <protection locked="0"/>
    </xf>
  </cellXfs>
  <cellStyles count="13">
    <cellStyle name="40 % - Accent1" xfId="6" builtinId="31"/>
    <cellStyle name="Accent1" xfId="5" builtinId="29"/>
    <cellStyle name="Lien hypertexte" xfId="10" builtinId="8"/>
    <cellStyle name="Milliers" xfId="1" builtinId="3"/>
    <cellStyle name="Milliers 2" xfId="9" xr:uid="{A0C3D46D-3B11-4BE1-B41F-579C86905EB6}"/>
    <cellStyle name="Milliers 3" xfId="12" xr:uid="{292AB33A-53F8-4F8F-9B4F-15190419A161}"/>
    <cellStyle name="Monétaire" xfId="2" builtinId="4"/>
    <cellStyle name="Monétaire 2" xfId="3" xr:uid="{A59075A7-39A6-4C52-8D58-7FD5DFD4E938}"/>
    <cellStyle name="Normal" xfId="0" builtinId="0"/>
    <cellStyle name="Normal 2" xfId="7" xr:uid="{37DAE172-B2D9-40B7-BAC3-23F3D909CA09}"/>
    <cellStyle name="Normal 3" xfId="11" xr:uid="{9AF4C1CC-9566-417C-B9ED-1C0C9F5A426F}"/>
    <cellStyle name="Pourcentage" xfId="4" builtinId="5"/>
    <cellStyle name="Pourcentage 2" xfId="8" xr:uid="{88426C14-5088-46A0-92FE-88AB6FAAB07D}"/>
  </cellStyles>
  <dxfs count="13">
    <dxf>
      <fill>
        <patternFill>
          <bgColor rgb="FFFFC7CE"/>
        </patternFill>
      </fill>
    </dxf>
    <dxf>
      <fill>
        <patternFill>
          <bgColor rgb="FFFFC7CE"/>
        </patternFill>
      </fill>
    </dxf>
    <dxf>
      <fill>
        <patternFill>
          <bgColor theme="9" tint="0.79998168889431442"/>
        </patternFill>
      </fill>
    </dxf>
    <dxf>
      <font>
        <color rgb="FFFF0000"/>
      </font>
      <fill>
        <patternFill>
          <bgColor rgb="FFFFFF00"/>
        </patternFill>
      </fill>
    </dxf>
    <dxf>
      <font>
        <color theme="0"/>
      </font>
      <fill>
        <patternFill>
          <bgColor theme="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color theme="0"/>
      </font>
    </dxf>
    <dxf>
      <font>
        <color theme="0" tint="-0.24994659260841701"/>
      </font>
    </dxf>
    <dxf>
      <font>
        <color theme="0"/>
      </font>
    </dxf>
  </dxfs>
  <tableStyles count="0" defaultTableStyle="TableStyleMedium2" defaultPivotStyle="PivotStyleLight16"/>
  <colors>
    <mruColors>
      <color rgb="FFBFBFBF"/>
      <color rgb="FF009FDF"/>
      <color rgb="FFD9D9D9"/>
      <color rgb="FF00C1D5"/>
      <color rgb="FF7BA6DE"/>
      <color rgb="FF5B7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715004</xdr:colOff>
      <xdr:row>0</xdr:row>
      <xdr:rowOff>50800</xdr:rowOff>
    </xdr:from>
    <xdr:to>
      <xdr:col>10</xdr:col>
      <xdr:colOff>802242</xdr:colOff>
      <xdr:row>3</xdr:row>
      <xdr:rowOff>292100</xdr:rowOff>
    </xdr:to>
    <xdr:pic>
      <xdr:nvPicPr>
        <xdr:cNvPr id="4" name="Image 3" descr="https://www.energir.com/~/media/Files/Corporatif/Logos/Energir_2C_PNG.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947404" y="50800"/>
          <a:ext cx="2563738"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185854</xdr:colOff>
      <xdr:row>7</xdr:row>
      <xdr:rowOff>72275</xdr:rowOff>
    </xdr:from>
    <xdr:to>
      <xdr:col>10</xdr:col>
      <xdr:colOff>335684</xdr:colOff>
      <xdr:row>56</xdr:row>
      <xdr:rowOff>72276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74" b="874"/>
        <a:stretch/>
      </xdr:blipFill>
      <xdr:spPr>
        <a:xfrm>
          <a:off x="185854" y="1892608"/>
          <a:ext cx="7949747" cy="88159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307856</xdr:colOff>
      <xdr:row>1</xdr:row>
      <xdr:rowOff>0</xdr:rowOff>
    </xdr:from>
    <xdr:to>
      <xdr:col>14</xdr:col>
      <xdr:colOff>45561</xdr:colOff>
      <xdr:row>3</xdr:row>
      <xdr:rowOff>221751</xdr:rowOff>
    </xdr:to>
    <xdr:pic>
      <xdr:nvPicPr>
        <xdr:cNvPr id="2" name="Image 1" descr="https://www.energir.com/~/media/Files/Corporatif/Logos/Energir_2C_PNG.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381" y="180975"/>
          <a:ext cx="2024682" cy="781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177959</xdr:colOff>
          <xdr:row>0</xdr:row>
          <xdr:rowOff>-801932</xdr:rowOff>
        </xdr:from>
        <xdr:to>
          <xdr:col>2</xdr:col>
          <xdr:colOff>177959</xdr:colOff>
          <xdr:row>0</xdr:row>
          <xdr:rowOff>-801932</xdr:rowOff>
        </xdr:to>
        <xdr:grpSp>
          <xdr:nvGrpSpPr>
            <xdr:cNvPr id="12" name="Groupe 11">
              <a:extLst>
                <a:ext uri="{FF2B5EF4-FFF2-40B4-BE49-F238E27FC236}">
                  <a16:creationId xmlns:a16="http://schemas.microsoft.com/office/drawing/2014/main" id="{00000000-0008-0000-0100-00000C000000}"/>
                </a:ext>
              </a:extLst>
            </xdr:cNvPr>
            <xdr:cNvGrpSpPr/>
          </xdr:nvGrpSpPr>
          <xdr:grpSpPr>
            <a:xfrm>
              <a:off x="566430" y="-801932"/>
              <a:ext cx="0" cy="0"/>
              <a:chOff x="566430" y="-80193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514350</xdr:colOff>
          <xdr:row>21</xdr:row>
          <xdr:rowOff>57150</xdr:rowOff>
        </xdr:from>
        <xdr:to>
          <xdr:col>9</xdr:col>
          <xdr:colOff>581025</xdr:colOff>
          <xdr:row>22</xdr:row>
          <xdr:rowOff>0</xdr:rowOff>
        </xdr:to>
        <xdr:grpSp>
          <xdr:nvGrpSpPr>
            <xdr:cNvPr id="10252" name="Groupe 11">
              <a:extLst>
                <a:ext uri="{FF2B5EF4-FFF2-40B4-BE49-F238E27FC236}">
                  <a16:creationId xmlns:a16="http://schemas.microsoft.com/office/drawing/2014/main" id="{00000000-0008-0000-0100-00000C280000}"/>
                </a:ext>
              </a:extLst>
            </xdr:cNvPr>
            <xdr:cNvGrpSpPr>
              <a:grpSpLocks/>
            </xdr:cNvGrpSpPr>
          </xdr:nvGrpSpPr>
          <xdr:grpSpPr bwMode="auto">
            <a:xfrm>
              <a:off x="5071409" y="3822326"/>
              <a:ext cx="1022910" cy="32498"/>
              <a:chOff x="37657" y="44390"/>
              <a:chExt cx="8642" cy="4582"/>
            </a:xfrm>
          </xdr:grpSpPr>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9</xdr:col>
      <xdr:colOff>251944</xdr:colOff>
      <xdr:row>1</xdr:row>
      <xdr:rowOff>0</xdr:rowOff>
    </xdr:from>
    <xdr:to>
      <xdr:col>11</xdr:col>
      <xdr:colOff>251893</xdr:colOff>
      <xdr:row>3</xdr:row>
      <xdr:rowOff>215961</xdr:rowOff>
    </xdr:to>
    <xdr:pic>
      <xdr:nvPicPr>
        <xdr:cNvPr id="2" name="Image 1" descr="https://www.energir.com/~/media/Files/Corporatif/Logos/Energir_2C_PNG.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7541" y="175723"/>
          <a:ext cx="1996805" cy="76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12</xdr:row>
          <xdr:rowOff>76200</xdr:rowOff>
        </xdr:from>
        <xdr:to>
          <xdr:col>4</xdr:col>
          <xdr:colOff>1346200</xdr:colOff>
          <xdr:row>14</xdr:row>
          <xdr:rowOff>63500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NECB 2015-Qc</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9</xdr:col>
      <xdr:colOff>259010</xdr:colOff>
      <xdr:row>1</xdr:row>
      <xdr:rowOff>0</xdr:rowOff>
    </xdr:from>
    <xdr:to>
      <xdr:col>12</xdr:col>
      <xdr:colOff>6913</xdr:colOff>
      <xdr:row>3</xdr:row>
      <xdr:rowOff>219136</xdr:rowOff>
    </xdr:to>
    <xdr:pic>
      <xdr:nvPicPr>
        <xdr:cNvPr id="2" name="Image 1" descr="https://www.energir.com/~/media/Files/Corporatif/Logos/Energir_2C_PNG.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2087" y="175846"/>
          <a:ext cx="2004595" cy="766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152400</xdr:colOff>
          <xdr:row>11</xdr:row>
          <xdr:rowOff>76200</xdr:rowOff>
        </xdr:from>
        <xdr:to>
          <xdr:col>5</xdr:col>
          <xdr:colOff>114300</xdr:colOff>
          <xdr:row>13</xdr:row>
          <xdr:rowOff>76200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CA" sz="1200" b="0" i="0" u="none" strike="noStrike" baseline="0">
                  <a:solidFill>
                    <a:srgbClr val="000000"/>
                  </a:solidFill>
                  <a:latin typeface="Calibri" pitchFamily="2" charset="0"/>
                  <a:cs typeface="Calibri" pitchFamily="2" charset="0"/>
                </a:rPr>
                <a:t>NECB 2015-Qc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0</xdr:rowOff>
        </xdr:from>
        <xdr:to>
          <xdr:col>2</xdr:col>
          <xdr:colOff>571500</xdr:colOff>
          <xdr:row>54</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65</xdr:row>
          <xdr:rowOff>165100</xdr:rowOff>
        </xdr:from>
        <xdr:to>
          <xdr:col>2</xdr:col>
          <xdr:colOff>571500</xdr:colOff>
          <xdr:row>67</xdr:row>
          <xdr:rowOff>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167</xdr:row>
          <xdr:rowOff>0</xdr:rowOff>
        </xdr:from>
        <xdr:to>
          <xdr:col>2</xdr:col>
          <xdr:colOff>571500</xdr:colOff>
          <xdr:row>169</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307856</xdr:colOff>
      <xdr:row>1</xdr:row>
      <xdr:rowOff>0</xdr:rowOff>
    </xdr:from>
    <xdr:to>
      <xdr:col>14</xdr:col>
      <xdr:colOff>48735</xdr:colOff>
      <xdr:row>3</xdr:row>
      <xdr:rowOff>218576</xdr:rowOff>
    </xdr:to>
    <xdr:pic>
      <xdr:nvPicPr>
        <xdr:cNvPr id="2" name="Image 1" descr="https://www.energir.com/~/media/Files/Corporatif/Logos/Energir_2C_PNG.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381" y="171450"/>
          <a:ext cx="2026880" cy="78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177959</xdr:colOff>
          <xdr:row>0</xdr:row>
          <xdr:rowOff>-801932</xdr:rowOff>
        </xdr:from>
        <xdr:to>
          <xdr:col>2</xdr:col>
          <xdr:colOff>177959</xdr:colOff>
          <xdr:row>0</xdr:row>
          <xdr:rowOff>-801932</xdr:rowOff>
        </xdr:to>
        <xdr:grpSp>
          <xdr:nvGrpSpPr>
            <xdr:cNvPr id="3" name="Groupe 2">
              <a:extLst>
                <a:ext uri="{FF2B5EF4-FFF2-40B4-BE49-F238E27FC236}">
                  <a16:creationId xmlns:a16="http://schemas.microsoft.com/office/drawing/2014/main" id="{00000000-0008-0000-0400-000003000000}"/>
                </a:ext>
              </a:extLst>
            </xdr:cNvPr>
            <xdr:cNvGrpSpPr/>
          </xdr:nvGrpSpPr>
          <xdr:grpSpPr>
            <a:xfrm>
              <a:off x="567426" y="-801932"/>
              <a:ext cx="0" cy="0"/>
              <a:chOff x="567426" y="-801932"/>
              <a:chExt cx="0" cy="0"/>
            </a:xfrm>
          </xdr:grpSpPr>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207818</xdr:colOff>
      <xdr:row>5</xdr:row>
      <xdr:rowOff>33314</xdr:rowOff>
    </xdr:from>
    <xdr:to>
      <xdr:col>14</xdr:col>
      <xdr:colOff>7543</xdr:colOff>
      <xdr:row>9</xdr:row>
      <xdr:rowOff>127000</xdr:rowOff>
    </xdr:to>
    <xdr:sp macro="" textlink="">
      <xdr:nvSpPr>
        <xdr:cNvPr id="2"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5532293" y="1014389"/>
          <a:ext cx="3533525" cy="741386"/>
        </a:xfrm>
        <a:prstGeom prst="roundRect">
          <a:avLst>
            <a:gd name="adj" fmla="val 6332"/>
          </a:avLst>
        </a:prstGeom>
        <a:noFill/>
        <a:ln w="9525">
          <a:solidFill>
            <a:schemeClr val="tx1"/>
          </a:solidFill>
          <a:round/>
          <a:headEnd/>
          <a:tailEnd/>
        </a:ln>
      </xdr:spPr>
    </xdr:sp>
    <xdr:clientData/>
  </xdr:twoCellAnchor>
  <xdr:twoCellAnchor>
    <xdr:from>
      <xdr:col>1</xdr:col>
      <xdr:colOff>4490</xdr:colOff>
      <xdr:row>16</xdr:row>
      <xdr:rowOff>52916</xdr:rowOff>
    </xdr:from>
    <xdr:to>
      <xdr:col>14</xdr:col>
      <xdr:colOff>7543</xdr:colOff>
      <xdr:row>22</xdr:row>
      <xdr:rowOff>11546</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328340" y="2815166"/>
          <a:ext cx="8737478" cy="930180"/>
        </a:xfrm>
        <a:prstGeom prst="roundRect">
          <a:avLst>
            <a:gd name="adj" fmla="val 6448"/>
          </a:avLst>
        </a:prstGeom>
        <a:noFill/>
        <a:ln w="9525">
          <a:solidFill>
            <a:schemeClr val="tx1"/>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156882</xdr:colOff>
      <xdr:row>133</xdr:row>
      <xdr:rowOff>22413</xdr:rowOff>
    </xdr:from>
    <xdr:to>
      <xdr:col>15</xdr:col>
      <xdr:colOff>112962</xdr:colOff>
      <xdr:row>141</xdr:row>
      <xdr:rowOff>7300</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4644407" y="17815113"/>
          <a:ext cx="4853051" cy="1736114"/>
        </a:xfrm>
        <a:prstGeom prst="rect">
          <a:avLst/>
        </a:prstGeom>
      </xdr:spPr>
    </xdr:pic>
    <xdr:clientData/>
  </xdr:twoCellAnchor>
  <xdr:twoCellAnchor>
    <xdr:from>
      <xdr:col>8</xdr:col>
      <xdr:colOff>529008</xdr:colOff>
      <xdr:row>8</xdr:row>
      <xdr:rowOff>146163</xdr:rowOff>
    </xdr:from>
    <xdr:to>
      <xdr:col>15</xdr:col>
      <xdr:colOff>1099011</xdr:colOff>
      <xdr:row>49</xdr:row>
      <xdr:rowOff>64843</xdr:rowOff>
    </xdr:to>
    <xdr:sp macro="" textlink="">
      <xdr:nvSpPr>
        <xdr:cNvPr id="3" name="ZoneTexte 2">
          <a:extLst>
            <a:ext uri="{FF2B5EF4-FFF2-40B4-BE49-F238E27FC236}">
              <a16:creationId xmlns:a16="http://schemas.microsoft.com/office/drawing/2014/main" id="{00000000-0008-0000-0600-000003000000}"/>
            </a:ext>
          </a:extLst>
        </xdr:cNvPr>
        <xdr:cNvSpPr txBox="1"/>
      </xdr:nvSpPr>
      <xdr:spPr>
        <a:xfrm>
          <a:off x="11453739" y="2044335"/>
          <a:ext cx="10757315" cy="4356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8000">
              <a:solidFill>
                <a:srgbClr val="FF0000"/>
              </a:solidFill>
            </a:rPr>
            <a:t>NE PAS</a:t>
          </a:r>
          <a:r>
            <a:rPr lang="fr-CA" sz="8000" baseline="0">
              <a:solidFill>
                <a:srgbClr val="FF0000"/>
              </a:solidFill>
            </a:rPr>
            <a:t> MODIFIER / METTRE EN FORME CET ONGLET</a:t>
          </a:r>
          <a:endParaRPr lang="fr-CA" sz="80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527049</xdr:colOff>
      <xdr:row>5</xdr:row>
      <xdr:rowOff>95249</xdr:rowOff>
    </xdr:from>
    <xdr:to>
      <xdr:col>15</xdr:col>
      <xdr:colOff>209549</xdr:colOff>
      <xdr:row>27</xdr:row>
      <xdr:rowOff>156632</xdr:rowOff>
    </xdr:to>
    <xdr:sp macro="" textlink="">
      <xdr:nvSpPr>
        <xdr:cNvPr id="2" name="ZoneTexte 1">
          <a:extLst>
            <a:ext uri="{FF2B5EF4-FFF2-40B4-BE49-F238E27FC236}">
              <a16:creationId xmlns:a16="http://schemas.microsoft.com/office/drawing/2014/main" id="{00000000-0008-0000-0700-000002000000}"/>
            </a:ext>
          </a:extLst>
        </xdr:cNvPr>
        <xdr:cNvSpPr txBox="1"/>
      </xdr:nvSpPr>
      <xdr:spPr>
        <a:xfrm>
          <a:off x="4565649" y="1009649"/>
          <a:ext cx="10579100" cy="4023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8000">
              <a:solidFill>
                <a:srgbClr val="FF0000"/>
              </a:solidFill>
            </a:rPr>
            <a:t>NE PAS</a:t>
          </a:r>
          <a:r>
            <a:rPr lang="fr-CA" sz="8000" baseline="0">
              <a:solidFill>
                <a:srgbClr val="FF0000"/>
              </a:solidFill>
            </a:rPr>
            <a:t> MODIFIER / METTRE EN FORME CET ONGLET</a:t>
          </a:r>
          <a:endParaRPr lang="fr-CA" sz="80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ergir.sharepoint.com/gazmet.com/Marketing/Marketing/Suivi_2019-2020/PGE&#201;_et_SPEDE/Modifications%20RCx/remiseaupoint_Formulaire-III_Fr_M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b75795/AppData/Local/Microsoft/Windows/Temporary%20Internet%20Files/Content.Outlook/ZE6ERZ6R/Demande%20facturation%20frs%20%20plac%20priv&#233;%20100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ures mises en oeuvre "/>
    </sheetNames>
    <sheetDataSet>
      <sheetData sheetId="0">
        <row r="42">
          <cell r="R42" t="str">
            <v>Chauffage de l'espace</v>
          </cell>
          <cell r="S42" t="str">
            <v>Oui</v>
          </cell>
        </row>
        <row r="43">
          <cell r="R43" t="str">
            <v>Eau chaude domestique</v>
          </cell>
          <cell r="S43" t="str">
            <v>Non</v>
          </cell>
        </row>
        <row r="44">
          <cell r="R44" t="str">
            <v>Refroidissement</v>
          </cell>
        </row>
        <row r="45">
          <cell r="R45" t="str">
            <v>Ventilation</v>
          </cell>
        </row>
        <row r="46">
          <cell r="R46" t="str">
            <v>Pompage</v>
          </cell>
        </row>
        <row r="47">
          <cell r="R47" t="str">
            <v>Autre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ULAIRE FACTURATION NON GAZ"/>
      <sheetName val="BASE DE DONNÉES"/>
    </sheetNames>
    <sheetDataSet>
      <sheetData sheetId="0"/>
      <sheetData sheetId="1"/>
      <sheetData sheetId="2">
        <row r="2">
          <cell r="C2" t="str">
            <v>Non tax.</v>
          </cell>
        </row>
        <row r="3">
          <cell r="C3" t="str">
            <v>TPS &amp; TVQ</v>
          </cell>
        </row>
        <row r="4">
          <cell r="C4" t="str">
            <v>TPS seul.</v>
          </cell>
        </row>
        <row r="5">
          <cell r="C5" t="str">
            <v>TVQ seul.</v>
          </cell>
        </row>
        <row r="6">
          <cell r="C6" t="str">
            <v>TVH - 13%</v>
          </cell>
        </row>
        <row r="7">
          <cell r="C7" t="str">
            <v>TVH - 12%</v>
          </cell>
        </row>
        <row r="8">
          <cell r="C8" t="str">
            <v>TVH - 15%</v>
          </cell>
        </row>
      </sheetData>
    </sheetDataSet>
  </externalBook>
</externalLink>
</file>

<file path=xl/theme/theme1.xml><?xml version="1.0" encoding="utf-8"?>
<a:theme xmlns:a="http://schemas.openxmlformats.org/drawingml/2006/main" name="Thème Office">
  <a:themeElements>
    <a:clrScheme name="Énergir">
      <a:dk1>
        <a:srgbClr val="002855"/>
      </a:dk1>
      <a:lt1>
        <a:sysClr val="window" lastClr="FFFFFF"/>
      </a:lt1>
      <a:dk2>
        <a:srgbClr val="002855"/>
      </a:dk2>
      <a:lt2>
        <a:srgbClr val="FFFFFF"/>
      </a:lt2>
      <a:accent1>
        <a:srgbClr val="009FDF"/>
      </a:accent1>
      <a:accent2>
        <a:srgbClr val="A2AAAD"/>
      </a:accent2>
      <a:accent3>
        <a:srgbClr val="D0D3D4"/>
      </a:accent3>
      <a:accent4>
        <a:srgbClr val="7BA6DE"/>
      </a:accent4>
      <a:accent5>
        <a:srgbClr val="505759"/>
      </a:accent5>
      <a:accent6>
        <a:srgbClr val="00A376"/>
      </a:accent6>
      <a:hlink>
        <a:srgbClr val="002855"/>
      </a:hlink>
      <a:folHlink>
        <a:srgbClr val="00285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ergir.com/en/business/grants/energy-efficiency-programs/new-efficient-construction/" TargetMode="External"/><Relationship Id="rId1" Type="http://schemas.openxmlformats.org/officeDocument/2006/relationships/hyperlink" Target="https://www.energir.com/en/business/grants/energy-efficiency-programs/new-efficient-construc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fficaciteenergetique@energir.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efficaciteenergetique@energir.com"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F4DC-EA29-42CC-B5DA-E72B5A63F3D8}">
  <sheetPr codeName="Feuil2"/>
  <dimension ref="A1:Q57"/>
  <sheetViews>
    <sheetView tabSelected="1" view="pageBreakPreview" zoomScale="120" zoomScaleNormal="85" zoomScaleSheetLayoutView="120" workbookViewId="0">
      <selection activeCell="M14" sqref="M14"/>
    </sheetView>
  </sheetViews>
  <sheetFormatPr baseColWidth="10" defaultColWidth="11" defaultRowHeight="14" x14ac:dyDescent="0.15"/>
  <cols>
    <col min="1" max="1" width="3.5" customWidth="1"/>
  </cols>
  <sheetData>
    <row r="1" spans="1:17" ht="13.5" customHeight="1" x14ac:dyDescent="0.15">
      <c r="A1" s="407"/>
      <c r="B1" s="407"/>
      <c r="C1" s="407"/>
      <c r="D1" s="407"/>
      <c r="E1" s="407"/>
      <c r="F1" s="407"/>
      <c r="G1" s="407"/>
      <c r="H1" s="407"/>
      <c r="I1" s="407"/>
      <c r="J1" s="407"/>
      <c r="K1" s="407"/>
    </row>
    <row r="2" spans="1:17" ht="25" x14ac:dyDescent="0.25">
      <c r="A2" s="407"/>
      <c r="B2" s="448" t="s">
        <v>0</v>
      </c>
      <c r="C2" s="407"/>
      <c r="D2" s="408"/>
      <c r="E2" s="408"/>
      <c r="F2" s="408"/>
      <c r="G2" s="408"/>
      <c r="H2" s="408"/>
      <c r="I2" s="408"/>
      <c r="J2" s="408"/>
      <c r="K2" s="408"/>
      <c r="L2" s="308"/>
      <c r="M2" s="308"/>
      <c r="N2" s="308"/>
      <c r="O2" s="308"/>
      <c r="P2" s="308"/>
      <c r="Q2" s="308"/>
    </row>
    <row r="3" spans="1:17" ht="18" x14ac:dyDescent="0.2">
      <c r="A3" s="407"/>
      <c r="B3" s="409" t="s">
        <v>1</v>
      </c>
      <c r="C3" s="407"/>
      <c r="D3" s="407"/>
      <c r="E3" s="410"/>
      <c r="F3" s="411"/>
      <c r="G3" s="411"/>
      <c r="H3" s="411"/>
      <c r="I3" s="411"/>
      <c r="J3" s="411"/>
      <c r="K3" s="411"/>
    </row>
    <row r="4" spans="1:17" ht="25" x14ac:dyDescent="0.25">
      <c r="A4" s="407"/>
      <c r="B4" s="407"/>
      <c r="C4" s="412"/>
      <c r="D4" s="407"/>
      <c r="E4" s="410"/>
      <c r="F4" s="411"/>
      <c r="G4" s="411"/>
      <c r="H4" s="411"/>
      <c r="I4" s="411"/>
      <c r="J4" s="411"/>
      <c r="K4" s="411"/>
    </row>
    <row r="5" spans="1:17" ht="33" customHeight="1" x14ac:dyDescent="0.15">
      <c r="A5" s="407"/>
      <c r="B5" s="509" t="s">
        <v>2</v>
      </c>
      <c r="C5" s="510"/>
      <c r="D5" s="510"/>
      <c r="E5" s="510"/>
      <c r="F5" s="510"/>
      <c r="G5" s="510"/>
      <c r="H5" s="510"/>
      <c r="I5" s="510"/>
      <c r="J5" s="407"/>
      <c r="K5" s="407"/>
    </row>
    <row r="6" spans="1:17" x14ac:dyDescent="0.15">
      <c r="A6" s="407"/>
      <c r="B6" s="447" t="s">
        <v>3</v>
      </c>
      <c r="C6" s="447"/>
      <c r="D6" s="447"/>
      <c r="E6" s="447"/>
      <c r="F6" s="447"/>
      <c r="G6" s="447"/>
      <c r="H6" s="447"/>
      <c r="I6" s="447"/>
      <c r="J6" s="418"/>
      <c r="K6" s="407"/>
    </row>
    <row r="7" spans="1:17" x14ac:dyDescent="0.15">
      <c r="A7" s="407"/>
      <c r="B7" s="407"/>
      <c r="C7" s="407"/>
      <c r="D7" s="407"/>
      <c r="E7" s="407"/>
      <c r="F7" s="407"/>
      <c r="G7" s="407"/>
      <c r="H7" s="407"/>
      <c r="I7" s="407"/>
      <c r="J7" s="407"/>
      <c r="K7" s="407"/>
    </row>
    <row r="8" spans="1:17" x14ac:dyDescent="0.15">
      <c r="A8" s="407"/>
      <c r="B8" s="407"/>
      <c r="C8" s="407"/>
      <c r="D8" s="407"/>
      <c r="E8" s="407"/>
      <c r="F8" s="407"/>
      <c r="G8" s="407"/>
      <c r="H8" s="407"/>
      <c r="I8" s="407"/>
      <c r="J8" s="407"/>
      <c r="K8" s="407"/>
      <c r="M8" s="1"/>
    </row>
    <row r="9" spans="1:17" x14ac:dyDescent="0.15">
      <c r="A9" s="407"/>
      <c r="B9" s="407"/>
      <c r="C9" s="407"/>
      <c r="D9" s="407"/>
      <c r="E9" s="407"/>
      <c r="F9" s="407"/>
      <c r="G9" s="407"/>
      <c r="H9" s="407"/>
      <c r="I9" s="407"/>
      <c r="J9" s="407"/>
      <c r="K9" s="407"/>
    </row>
    <row r="10" spans="1:17" x14ac:dyDescent="0.15">
      <c r="A10" s="407"/>
      <c r="B10" s="407"/>
      <c r="C10" s="407"/>
      <c r="D10" s="407"/>
      <c r="E10" s="407"/>
      <c r="F10" s="407"/>
      <c r="G10" s="407"/>
      <c r="H10" s="407"/>
      <c r="I10" s="407"/>
      <c r="J10" s="407"/>
      <c r="K10" s="407"/>
    </row>
    <row r="11" spans="1:17" x14ac:dyDescent="0.15">
      <c r="A11" s="407"/>
      <c r="B11" s="407"/>
      <c r="C11" s="407"/>
      <c r="D11" s="407"/>
      <c r="E11" s="407"/>
      <c r="F11" s="407"/>
      <c r="G11" s="407"/>
      <c r="H11" s="407"/>
      <c r="I11" s="407"/>
      <c r="J11" s="407"/>
      <c r="K11" s="407"/>
    </row>
    <row r="12" spans="1:17" x14ac:dyDescent="0.15">
      <c r="A12" s="407"/>
      <c r="B12" s="407"/>
      <c r="C12" s="407"/>
      <c r="D12" s="407"/>
      <c r="E12" s="407"/>
      <c r="F12" s="407"/>
      <c r="G12" s="407"/>
      <c r="H12" s="407"/>
      <c r="I12" s="407"/>
      <c r="J12" s="407"/>
      <c r="K12" s="407"/>
    </row>
    <row r="13" spans="1:17" x14ac:dyDescent="0.15">
      <c r="A13" s="407"/>
      <c r="B13" s="407"/>
      <c r="C13" s="407"/>
      <c r="D13" s="407"/>
      <c r="E13" s="407"/>
      <c r="F13" s="407"/>
      <c r="G13" s="407"/>
      <c r="H13" s="407"/>
      <c r="I13" s="407"/>
      <c r="J13" s="407"/>
      <c r="K13" s="407"/>
    </row>
    <row r="14" spans="1:17" x14ac:dyDescent="0.15">
      <c r="A14" s="407"/>
      <c r="B14" s="407"/>
      <c r="C14" s="407"/>
      <c r="D14" s="407"/>
      <c r="E14" s="407"/>
      <c r="F14" s="407"/>
      <c r="G14" s="407"/>
      <c r="H14" s="407"/>
      <c r="I14" s="407"/>
      <c r="J14" s="407"/>
      <c r="K14" s="407"/>
    </row>
    <row r="15" spans="1:17" x14ac:dyDescent="0.15">
      <c r="A15" s="407"/>
      <c r="B15" s="407"/>
      <c r="C15" s="407"/>
      <c r="D15" s="407"/>
      <c r="E15" s="407"/>
      <c r="F15" s="407"/>
      <c r="G15" s="407"/>
      <c r="H15" s="407"/>
      <c r="I15" s="407"/>
      <c r="J15" s="407"/>
      <c r="K15" s="407"/>
    </row>
    <row r="16" spans="1:17" x14ac:dyDescent="0.15">
      <c r="A16" s="407"/>
      <c r="B16" s="407"/>
      <c r="C16" s="407"/>
      <c r="D16" s="407"/>
      <c r="E16" s="407"/>
      <c r="F16" s="407"/>
      <c r="G16" s="407"/>
      <c r="H16" s="407"/>
      <c r="I16" s="407"/>
      <c r="J16" s="407"/>
      <c r="K16" s="407"/>
    </row>
    <row r="17" spans="1:11" x14ac:dyDescent="0.15">
      <c r="A17" s="407"/>
      <c r="B17" s="407"/>
      <c r="C17" s="407"/>
      <c r="D17" s="407"/>
      <c r="E17" s="407"/>
      <c r="F17" s="407"/>
      <c r="G17" s="407"/>
      <c r="H17" s="407"/>
      <c r="I17" s="407"/>
      <c r="J17" s="407"/>
      <c r="K17" s="407"/>
    </row>
    <row r="18" spans="1:11" x14ac:dyDescent="0.15">
      <c r="A18" s="407"/>
      <c r="B18" s="407"/>
      <c r="C18" s="407"/>
      <c r="D18" s="407"/>
      <c r="E18" s="407"/>
      <c r="F18" s="407"/>
      <c r="G18" s="407"/>
      <c r="H18" s="407"/>
      <c r="I18" s="407"/>
      <c r="J18" s="407"/>
      <c r="K18" s="407"/>
    </row>
    <row r="19" spans="1:11" x14ac:dyDescent="0.15">
      <c r="A19" s="407"/>
      <c r="B19" s="407"/>
      <c r="C19" s="407"/>
      <c r="D19" s="407"/>
      <c r="E19" s="407"/>
      <c r="F19" s="407"/>
      <c r="G19" s="407"/>
      <c r="H19" s="407"/>
      <c r="I19" s="407"/>
      <c r="J19" s="407"/>
      <c r="K19" s="407"/>
    </row>
    <row r="20" spans="1:11" x14ac:dyDescent="0.15">
      <c r="A20" s="407"/>
      <c r="B20" s="407"/>
      <c r="C20" s="407"/>
      <c r="D20" s="407"/>
      <c r="E20" s="407"/>
      <c r="F20" s="407"/>
      <c r="G20" s="407"/>
      <c r="H20" s="407"/>
      <c r="I20" s="407"/>
      <c r="J20" s="407"/>
      <c r="K20" s="407"/>
    </row>
    <row r="21" spans="1:11" x14ac:dyDescent="0.15">
      <c r="A21" s="407"/>
      <c r="B21" s="407"/>
      <c r="C21" s="407"/>
      <c r="D21" s="407"/>
      <c r="E21" s="407"/>
      <c r="F21" s="407"/>
      <c r="G21" s="407"/>
      <c r="H21" s="407"/>
      <c r="I21" s="407"/>
      <c r="J21" s="407"/>
      <c r="K21" s="407"/>
    </row>
    <row r="22" spans="1:11" x14ac:dyDescent="0.15">
      <c r="A22" s="407"/>
      <c r="B22" s="407"/>
      <c r="C22" s="407"/>
      <c r="D22" s="407"/>
      <c r="E22" s="407"/>
      <c r="F22" s="407"/>
      <c r="G22" s="407"/>
      <c r="H22" s="407"/>
      <c r="I22" s="407"/>
      <c r="J22" s="407"/>
      <c r="K22" s="407"/>
    </row>
    <row r="23" spans="1:11" x14ac:dyDescent="0.15">
      <c r="A23" s="407"/>
      <c r="B23" s="407"/>
      <c r="C23" s="407"/>
      <c r="D23" s="407"/>
      <c r="E23" s="407"/>
      <c r="F23" s="407"/>
      <c r="G23" s="407"/>
      <c r="H23" s="407"/>
      <c r="I23" s="407"/>
      <c r="J23" s="407"/>
      <c r="K23" s="407"/>
    </row>
    <row r="24" spans="1:11" x14ac:dyDescent="0.15">
      <c r="A24" s="407"/>
      <c r="B24" s="407"/>
      <c r="C24" s="407"/>
      <c r="D24" s="407"/>
      <c r="E24" s="407"/>
      <c r="F24" s="407"/>
      <c r="G24" s="407"/>
      <c r="H24" s="407"/>
      <c r="I24" s="407"/>
      <c r="J24" s="407"/>
      <c r="K24" s="407"/>
    </row>
    <row r="25" spans="1:11" x14ac:dyDescent="0.15">
      <c r="A25" s="407"/>
      <c r="B25" s="407"/>
      <c r="C25" s="407"/>
      <c r="D25" s="407"/>
      <c r="E25" s="407"/>
      <c r="F25" s="407"/>
      <c r="G25" s="407"/>
      <c r="H25" s="407"/>
      <c r="I25" s="407"/>
      <c r="J25" s="407"/>
      <c r="K25" s="407"/>
    </row>
    <row r="26" spans="1:11" x14ac:dyDescent="0.15">
      <c r="A26" s="407"/>
      <c r="B26" s="407"/>
      <c r="C26" s="407"/>
      <c r="D26" s="407"/>
      <c r="E26" s="407"/>
      <c r="F26" s="407"/>
      <c r="G26" s="407"/>
      <c r="H26" s="407"/>
      <c r="I26" s="407"/>
      <c r="J26" s="407"/>
      <c r="K26" s="407"/>
    </row>
    <row r="27" spans="1:11" x14ac:dyDescent="0.15">
      <c r="A27" s="407"/>
      <c r="B27" s="407"/>
      <c r="C27" s="407"/>
      <c r="D27" s="407"/>
      <c r="E27" s="407"/>
      <c r="F27" s="407"/>
      <c r="G27" s="407"/>
      <c r="H27" s="407"/>
      <c r="I27" s="407"/>
      <c r="J27" s="407"/>
      <c r="K27" s="407"/>
    </row>
    <row r="28" spans="1:11" x14ac:dyDescent="0.15">
      <c r="A28" s="407"/>
      <c r="B28" s="407"/>
      <c r="C28" s="407"/>
      <c r="D28" s="407"/>
      <c r="E28" s="407"/>
      <c r="F28" s="407"/>
      <c r="G28" s="407"/>
      <c r="H28" s="407"/>
      <c r="I28" s="407"/>
      <c r="J28" s="407"/>
      <c r="K28" s="407"/>
    </row>
    <row r="29" spans="1:11" x14ac:dyDescent="0.15">
      <c r="A29" s="407"/>
      <c r="B29" s="407"/>
      <c r="C29" s="407"/>
      <c r="D29" s="407"/>
      <c r="E29" s="407"/>
      <c r="F29" s="407"/>
      <c r="G29" s="407"/>
      <c r="H29" s="407"/>
      <c r="I29" s="407"/>
      <c r="J29" s="407"/>
      <c r="K29" s="407"/>
    </row>
    <row r="30" spans="1:11" x14ac:dyDescent="0.15">
      <c r="A30" s="407"/>
      <c r="B30" s="407"/>
      <c r="C30" s="407"/>
      <c r="D30" s="407"/>
      <c r="E30" s="407"/>
      <c r="F30" s="407"/>
      <c r="G30" s="407"/>
      <c r="H30" s="407"/>
      <c r="I30" s="407"/>
      <c r="J30" s="407"/>
      <c r="K30" s="407"/>
    </row>
    <row r="31" spans="1:11" x14ac:dyDescent="0.15">
      <c r="A31" s="407"/>
      <c r="B31" s="407"/>
      <c r="C31" s="407"/>
      <c r="D31" s="407"/>
      <c r="E31" s="407"/>
      <c r="F31" s="407"/>
      <c r="G31" s="407"/>
      <c r="H31" s="407"/>
      <c r="I31" s="407"/>
      <c r="J31" s="407"/>
      <c r="K31" s="407"/>
    </row>
    <row r="32" spans="1:11" x14ac:dyDescent="0.15">
      <c r="A32" s="407"/>
      <c r="B32" s="407"/>
      <c r="C32" s="407"/>
      <c r="D32" s="407"/>
      <c r="E32" s="407"/>
      <c r="F32" s="407"/>
      <c r="G32" s="407"/>
      <c r="H32" s="407"/>
      <c r="I32" s="407"/>
      <c r="J32" s="407"/>
      <c r="K32" s="407"/>
    </row>
    <row r="33" spans="1:11" x14ac:dyDescent="0.15">
      <c r="A33" s="407"/>
      <c r="B33" s="407"/>
      <c r="C33" s="407"/>
      <c r="D33" s="407"/>
      <c r="E33" s="407"/>
      <c r="F33" s="407"/>
      <c r="G33" s="407"/>
      <c r="H33" s="407"/>
      <c r="I33" s="407"/>
      <c r="J33" s="407"/>
      <c r="K33" s="407"/>
    </row>
    <row r="34" spans="1:11" x14ac:dyDescent="0.15">
      <c r="A34" s="407"/>
      <c r="B34" s="407"/>
      <c r="C34" s="407"/>
      <c r="D34" s="407"/>
      <c r="E34" s="407"/>
      <c r="F34" s="407"/>
      <c r="G34" s="407"/>
      <c r="H34" s="407"/>
      <c r="I34" s="407"/>
      <c r="J34" s="407"/>
      <c r="K34" s="407"/>
    </row>
    <row r="35" spans="1:11" x14ac:dyDescent="0.15">
      <c r="A35" s="407"/>
      <c r="B35" s="407"/>
      <c r="C35" s="407"/>
      <c r="D35" s="407"/>
      <c r="E35" s="407"/>
      <c r="F35" s="407"/>
      <c r="G35" s="407"/>
      <c r="H35" s="407"/>
      <c r="I35" s="407"/>
      <c r="J35" s="407"/>
      <c r="K35" s="407"/>
    </row>
    <row r="36" spans="1:11" x14ac:dyDescent="0.15">
      <c r="A36" s="407"/>
      <c r="B36" s="407"/>
      <c r="C36" s="407"/>
      <c r="D36" s="407"/>
      <c r="E36" s="407"/>
      <c r="F36" s="407"/>
      <c r="G36" s="407"/>
      <c r="H36" s="407"/>
      <c r="I36" s="407"/>
      <c r="J36" s="407"/>
      <c r="K36" s="407"/>
    </row>
    <row r="37" spans="1:11" x14ac:dyDescent="0.15">
      <c r="A37" s="407"/>
      <c r="B37" s="407"/>
      <c r="C37" s="407"/>
      <c r="D37" s="407"/>
      <c r="E37" s="407"/>
      <c r="F37" s="407"/>
      <c r="G37" s="407"/>
      <c r="H37" s="407"/>
      <c r="I37" s="407"/>
      <c r="J37" s="407"/>
      <c r="K37" s="407"/>
    </row>
    <row r="38" spans="1:11" x14ac:dyDescent="0.15">
      <c r="A38" s="407"/>
      <c r="B38" s="407"/>
      <c r="C38" s="407"/>
      <c r="D38" s="407"/>
      <c r="E38" s="407"/>
      <c r="F38" s="407"/>
      <c r="G38" s="407"/>
      <c r="H38" s="407"/>
      <c r="I38" s="407"/>
      <c r="J38" s="407"/>
      <c r="K38" s="407"/>
    </row>
    <row r="39" spans="1:11" x14ac:dyDescent="0.15">
      <c r="A39" s="407"/>
      <c r="B39" s="407"/>
      <c r="C39" s="407"/>
      <c r="D39" s="407"/>
      <c r="E39" s="407"/>
      <c r="F39" s="407"/>
      <c r="G39" s="407"/>
      <c r="H39" s="407"/>
      <c r="I39" s="407"/>
      <c r="J39" s="407"/>
      <c r="K39" s="407"/>
    </row>
    <row r="40" spans="1:11" x14ac:dyDescent="0.15">
      <c r="A40" s="407"/>
      <c r="B40" s="407"/>
      <c r="C40" s="407"/>
      <c r="D40" s="407"/>
      <c r="E40" s="407"/>
      <c r="F40" s="407"/>
      <c r="G40" s="407"/>
      <c r="H40" s="407"/>
      <c r="I40" s="407"/>
      <c r="J40" s="407"/>
      <c r="K40" s="407"/>
    </row>
    <row r="41" spans="1:11" x14ac:dyDescent="0.15">
      <c r="A41" s="407"/>
      <c r="B41" s="407"/>
      <c r="C41" s="407"/>
      <c r="D41" s="407"/>
      <c r="E41" s="407"/>
      <c r="F41" s="407"/>
      <c r="G41" s="407"/>
      <c r="H41" s="407"/>
      <c r="I41" s="407"/>
      <c r="J41" s="407"/>
      <c r="K41" s="407"/>
    </row>
    <row r="42" spans="1:11" x14ac:dyDescent="0.15">
      <c r="A42" s="407"/>
      <c r="B42" s="407"/>
      <c r="C42" s="407"/>
      <c r="D42" s="407"/>
      <c r="E42" s="407"/>
      <c r="F42" s="407"/>
      <c r="G42" s="407"/>
      <c r="H42" s="407"/>
      <c r="I42" s="407"/>
      <c r="J42" s="407"/>
      <c r="K42" s="407"/>
    </row>
    <row r="43" spans="1:11" x14ac:dyDescent="0.15">
      <c r="A43" s="407"/>
      <c r="B43" s="407"/>
      <c r="C43" s="407"/>
      <c r="D43" s="407"/>
      <c r="E43" s="407"/>
      <c r="F43" s="407"/>
      <c r="G43" s="407"/>
      <c r="H43" s="407"/>
      <c r="I43" s="407"/>
      <c r="J43" s="407"/>
      <c r="K43" s="407"/>
    </row>
    <row r="44" spans="1:11" x14ac:dyDescent="0.15">
      <c r="A44" s="407"/>
      <c r="B44" s="407"/>
      <c r="C44" s="407"/>
      <c r="D44" s="407"/>
      <c r="E44" s="407"/>
      <c r="F44" s="407"/>
      <c r="G44" s="407"/>
      <c r="H44" s="407"/>
      <c r="I44" s="407"/>
      <c r="J44" s="407"/>
      <c r="K44" s="407"/>
    </row>
    <row r="45" spans="1:11" x14ac:dyDescent="0.15">
      <c r="A45" s="407"/>
      <c r="B45" s="407"/>
      <c r="C45" s="407"/>
      <c r="D45" s="407"/>
      <c r="E45" s="407"/>
      <c r="F45" s="407"/>
      <c r="G45" s="407"/>
      <c r="H45" s="407"/>
      <c r="I45" s="407"/>
      <c r="J45" s="407"/>
      <c r="K45" s="407"/>
    </row>
    <row r="46" spans="1:11" x14ac:dyDescent="0.15">
      <c r="A46" s="407"/>
      <c r="B46" s="407"/>
      <c r="C46" s="407"/>
      <c r="D46" s="407"/>
      <c r="E46" s="407"/>
      <c r="F46" s="407"/>
      <c r="G46" s="407"/>
      <c r="H46" s="407"/>
      <c r="I46" s="407"/>
      <c r="J46" s="407"/>
      <c r="K46" s="407"/>
    </row>
    <row r="47" spans="1:11" x14ac:dyDescent="0.15">
      <c r="A47" s="407"/>
      <c r="B47" s="407"/>
      <c r="C47" s="407"/>
      <c r="D47" s="407"/>
      <c r="E47" s="407"/>
      <c r="F47" s="407"/>
      <c r="G47" s="407"/>
      <c r="H47" s="407"/>
      <c r="I47" s="407"/>
      <c r="J47" s="407"/>
      <c r="K47" s="407"/>
    </row>
    <row r="48" spans="1:11" x14ac:dyDescent="0.15">
      <c r="A48" s="407"/>
      <c r="B48" s="407"/>
      <c r="C48" s="407"/>
      <c r="D48" s="407"/>
      <c r="E48" s="407"/>
      <c r="F48" s="407"/>
      <c r="G48" s="407"/>
      <c r="H48" s="407"/>
      <c r="I48" s="407"/>
      <c r="J48" s="407"/>
      <c r="K48" s="407"/>
    </row>
    <row r="49" spans="1:11" x14ac:dyDescent="0.15">
      <c r="A49" s="407"/>
      <c r="B49" s="407"/>
      <c r="C49" s="407"/>
      <c r="D49" s="407"/>
      <c r="E49" s="407"/>
      <c r="F49" s="407"/>
      <c r="G49" s="407"/>
      <c r="H49" s="407"/>
      <c r="I49" s="407"/>
      <c r="J49" s="407"/>
      <c r="K49" s="407"/>
    </row>
    <row r="50" spans="1:11" x14ac:dyDescent="0.15">
      <c r="A50" s="407"/>
      <c r="B50" s="407"/>
      <c r="C50" s="407"/>
      <c r="D50" s="407"/>
      <c r="E50" s="407"/>
      <c r="F50" s="407"/>
      <c r="G50" s="407"/>
      <c r="H50" s="407"/>
      <c r="I50" s="407"/>
      <c r="J50" s="407"/>
      <c r="K50" s="407"/>
    </row>
    <row r="51" spans="1:11" x14ac:dyDescent="0.15">
      <c r="A51" s="407"/>
      <c r="B51" s="407"/>
      <c r="C51" s="407"/>
      <c r="D51" s="407"/>
      <c r="E51" s="407"/>
      <c r="F51" s="407"/>
      <c r="G51" s="407"/>
      <c r="H51" s="407"/>
      <c r="I51" s="407"/>
      <c r="J51" s="407"/>
      <c r="K51" s="407"/>
    </row>
    <row r="52" spans="1:11" x14ac:dyDescent="0.15">
      <c r="A52" s="407"/>
      <c r="B52" s="407"/>
      <c r="C52" s="407"/>
      <c r="D52" s="407"/>
      <c r="E52" s="407"/>
      <c r="F52" s="407"/>
      <c r="G52" s="407"/>
      <c r="H52" s="407"/>
      <c r="I52" s="407"/>
      <c r="J52" s="407"/>
      <c r="K52" s="407"/>
    </row>
    <row r="53" spans="1:11" x14ac:dyDescent="0.15">
      <c r="A53" s="407"/>
      <c r="B53" s="407"/>
      <c r="C53" s="407"/>
      <c r="D53" s="407"/>
      <c r="E53" s="407"/>
      <c r="F53" s="407"/>
      <c r="G53" s="407"/>
      <c r="H53" s="407"/>
      <c r="I53" s="407"/>
      <c r="J53" s="407"/>
      <c r="K53" s="407"/>
    </row>
    <row r="54" spans="1:11" x14ac:dyDescent="0.15">
      <c r="A54" s="407"/>
      <c r="B54" s="407"/>
      <c r="C54" s="407"/>
      <c r="D54" s="407"/>
      <c r="E54" s="407"/>
      <c r="F54" s="407"/>
      <c r="G54" s="407"/>
      <c r="H54" s="407"/>
      <c r="I54" s="407"/>
      <c r="J54" s="407"/>
      <c r="K54" s="407"/>
    </row>
    <row r="55" spans="1:11" x14ac:dyDescent="0.15">
      <c r="A55" s="407"/>
      <c r="B55" s="407"/>
      <c r="C55" s="407"/>
      <c r="D55" s="407"/>
      <c r="E55" s="407"/>
      <c r="F55" s="407"/>
      <c r="G55" s="407"/>
      <c r="H55" s="407"/>
      <c r="I55" s="407"/>
      <c r="J55" s="407"/>
      <c r="K55" s="407"/>
    </row>
    <row r="56" spans="1:11" x14ac:dyDescent="0.15">
      <c r="A56" s="407"/>
      <c r="B56" s="407"/>
      <c r="C56" s="407"/>
      <c r="D56" s="407"/>
      <c r="E56" s="407"/>
      <c r="F56" s="407"/>
      <c r="G56" s="407"/>
      <c r="H56" s="407"/>
      <c r="I56" s="407"/>
      <c r="J56" s="407"/>
      <c r="K56" s="407"/>
    </row>
    <row r="57" spans="1:11" x14ac:dyDescent="0.15">
      <c r="A57" s="407"/>
      <c r="B57" s="407"/>
      <c r="C57" s="407"/>
      <c r="D57" s="407"/>
      <c r="E57" s="407"/>
      <c r="F57" s="407"/>
      <c r="G57" s="407"/>
      <c r="H57" s="407"/>
      <c r="I57" s="407"/>
      <c r="J57" s="407"/>
      <c r="K57" s="407"/>
    </row>
  </sheetData>
  <sheetProtection algorithmName="SHA-512" hashValue="EYEzyLtN/jhhpq//FzR8lREi1c7G/A9BnRAaQ01CaFWQ2OzYI0uGvF6XO4hkKMZmbRkiblMcf8I7IVOzvplSXg==" saltValue="jR2wfYPaRc3FvF86/NvmTA==" spinCount="100000" sheet="1" objects="1" scenarios="1" selectLockedCells="1"/>
  <mergeCells count="1">
    <mergeCell ref="B5:I5"/>
  </mergeCells>
  <hyperlinks>
    <hyperlink ref="B6" r:id="rId1" xr:uid="{585EE85F-0C2C-468B-80C0-F981C041A6A1}"/>
    <hyperlink ref="B6:I6" r:id="rId2" display="https://www.energir.com/en/business/grants/energy-efficiency-programs/new-efficient-construction/" xr:uid="{ED9BD9E5-48E5-3447-9B9E-3F8A676FD941}"/>
  </hyperlinks>
  <pageMargins left="0.7" right="0.7" top="0.75" bottom="0.75" header="0.3" footer="0.3"/>
  <pageSetup scale="74"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3C85D-D21B-4C59-83CC-8FFE0AA3BF44}">
  <sheetPr codeName="Feuil1">
    <tabColor rgb="FF009FDF"/>
    <pageSetUpPr fitToPage="1"/>
  </sheetPr>
  <dimension ref="B1:Q106"/>
  <sheetViews>
    <sheetView showGridLines="0" view="pageBreakPreview" zoomScale="170" zoomScaleNormal="100" zoomScaleSheetLayoutView="170" workbookViewId="0">
      <selection activeCell="E9" sqref="E9:L9"/>
    </sheetView>
  </sheetViews>
  <sheetFormatPr baseColWidth="10" defaultColWidth="11" defaultRowHeight="14" x14ac:dyDescent="0.15"/>
  <cols>
    <col min="1" max="2" width="2.5" customWidth="1"/>
    <col min="3" max="3" width="10" customWidth="1"/>
    <col min="4" max="4" width="8.5" customWidth="1"/>
    <col min="5" max="5" width="7.5" customWidth="1"/>
    <col min="6" max="6" width="12.5" customWidth="1"/>
    <col min="7" max="7" width="13.5" customWidth="1"/>
    <col min="8" max="8" width="2.5" customWidth="1"/>
    <col min="9" max="10" width="12.5" customWidth="1"/>
    <col min="11" max="11" width="13.5" customWidth="1"/>
    <col min="13" max="14" width="2.5" customWidth="1"/>
    <col min="15" max="15" width="2" customWidth="1"/>
  </cols>
  <sheetData>
    <row r="1" spans="2:17" ht="13.5" customHeight="1" x14ac:dyDescent="0.15"/>
    <row r="2" spans="2:17" ht="25" x14ac:dyDescent="0.25">
      <c r="B2" s="307" t="s">
        <v>4</v>
      </c>
      <c r="D2" s="308"/>
      <c r="E2" s="308"/>
      <c r="F2" s="308"/>
      <c r="G2" s="308"/>
      <c r="H2" s="308"/>
      <c r="I2" s="308"/>
      <c r="J2" s="308"/>
      <c r="K2" s="308"/>
      <c r="L2" s="308"/>
      <c r="M2" s="308"/>
      <c r="N2" s="308"/>
      <c r="O2" s="308"/>
      <c r="P2" s="308"/>
      <c r="Q2" s="308"/>
    </row>
    <row r="3" spans="2:17" ht="18" x14ac:dyDescent="0.2">
      <c r="B3" s="309" t="s">
        <v>1</v>
      </c>
      <c r="E3" s="310"/>
      <c r="F3" s="311"/>
      <c r="G3" s="311"/>
      <c r="H3" s="311"/>
      <c r="I3" s="311"/>
      <c r="J3" s="311"/>
      <c r="K3" s="311"/>
    </row>
    <row r="4" spans="2:17" ht="25" x14ac:dyDescent="0.25">
      <c r="C4" s="313"/>
      <c r="E4" s="310"/>
      <c r="F4" s="311"/>
      <c r="G4" s="311"/>
      <c r="H4" s="311"/>
      <c r="I4" s="311"/>
      <c r="J4" s="311"/>
      <c r="K4" s="311"/>
    </row>
    <row r="5" spans="2:17" x14ac:dyDescent="0.15">
      <c r="J5" s="1"/>
      <c r="K5" s="1"/>
      <c r="M5" s="314" t="s">
        <v>5</v>
      </c>
    </row>
    <row r="6" spans="2:17" x14ac:dyDescent="0.15">
      <c r="J6" s="1"/>
      <c r="M6" s="316" t="s">
        <v>6</v>
      </c>
    </row>
    <row r="7" spans="2:17" ht="15" customHeight="1" x14ac:dyDescent="0.15">
      <c r="B7" s="317"/>
      <c r="C7" s="523" t="s">
        <v>7</v>
      </c>
      <c r="D7" s="526"/>
      <c r="E7" s="526"/>
      <c r="F7" s="526"/>
      <c r="G7" s="526"/>
      <c r="H7" s="526"/>
      <c r="I7" s="526"/>
      <c r="J7" s="526"/>
      <c r="K7" s="526"/>
      <c r="L7" s="526"/>
      <c r="M7" s="317"/>
    </row>
    <row r="8" spans="2:17" s="391" customFormat="1" ht="22.5" customHeight="1" thickBot="1" x14ac:dyDescent="0.2">
      <c r="B8" s="357"/>
      <c r="C8" s="389" t="s">
        <v>8</v>
      </c>
      <c r="D8" s="390"/>
      <c r="E8" s="390"/>
      <c r="F8" s="390"/>
      <c r="G8" s="390"/>
      <c r="H8" s="390"/>
      <c r="I8" s="390"/>
      <c r="J8" s="390"/>
      <c r="K8" s="390"/>
      <c r="L8" s="390"/>
      <c r="M8" s="357"/>
    </row>
    <row r="9" spans="2:17" ht="15" thickBot="1" x14ac:dyDescent="0.2">
      <c r="B9" s="315"/>
      <c r="C9" s="322" t="s">
        <v>9</v>
      </c>
      <c r="D9" s="323"/>
      <c r="E9" s="517"/>
      <c r="F9" s="518"/>
      <c r="G9" s="518"/>
      <c r="H9" s="518"/>
      <c r="I9" s="518"/>
      <c r="J9" s="518"/>
      <c r="K9" s="518"/>
      <c r="L9" s="519"/>
      <c r="M9" s="315"/>
    </row>
    <row r="10" spans="2:17" ht="7" customHeight="1" thickBot="1" x14ac:dyDescent="0.2">
      <c r="B10" s="315"/>
      <c r="C10" s="322"/>
      <c r="D10" s="323"/>
      <c r="E10" s="323"/>
      <c r="F10" s="324"/>
      <c r="G10" s="324"/>
      <c r="H10" s="324"/>
      <c r="I10" s="325"/>
      <c r="J10" s="325"/>
      <c r="K10" s="325"/>
      <c r="L10" s="325"/>
      <c r="M10" s="315"/>
    </row>
    <row r="11" spans="2:17" ht="15" thickBot="1" x14ac:dyDescent="0.2">
      <c r="B11" s="315"/>
      <c r="C11" s="322" t="s">
        <v>10</v>
      </c>
      <c r="D11" s="323"/>
      <c r="E11" s="323"/>
      <c r="F11" s="323"/>
      <c r="G11" s="323"/>
      <c r="H11" s="323"/>
      <c r="I11" s="392"/>
      <c r="J11" s="520"/>
      <c r="K11" s="521"/>
      <c r="L11" s="522"/>
      <c r="M11" s="315"/>
    </row>
    <row r="12" spans="2:17" ht="7" customHeight="1" thickBot="1" x14ac:dyDescent="0.2">
      <c r="B12" s="315"/>
      <c r="C12" s="322"/>
      <c r="D12" s="323"/>
      <c r="E12" s="323"/>
      <c r="F12" s="323"/>
      <c r="G12" s="323"/>
      <c r="H12" s="323"/>
      <c r="I12" s="324"/>
      <c r="J12" s="325"/>
      <c r="K12" s="325"/>
      <c r="L12" s="325"/>
      <c r="M12" s="315"/>
    </row>
    <row r="13" spans="2:17" ht="15" thickBot="1" x14ac:dyDescent="0.2">
      <c r="B13" s="315"/>
      <c r="C13" s="322" t="s">
        <v>11</v>
      </c>
      <c r="D13" s="323"/>
      <c r="E13" s="517"/>
      <c r="F13" s="518"/>
      <c r="G13" s="518"/>
      <c r="H13" s="518"/>
      <c r="I13" s="518"/>
      <c r="J13" s="518"/>
      <c r="K13" s="518"/>
      <c r="L13" s="519"/>
      <c r="M13" s="315"/>
    </row>
    <row r="14" spans="2:17" ht="7" customHeight="1" thickBot="1" x14ac:dyDescent="0.2">
      <c r="B14" s="315"/>
      <c r="C14" s="322"/>
      <c r="D14" s="323"/>
      <c r="E14" s="325"/>
      <c r="F14" s="325"/>
      <c r="G14" s="325"/>
      <c r="H14" s="324"/>
      <c r="I14" s="324"/>
      <c r="J14" s="325"/>
      <c r="K14" s="325"/>
      <c r="L14" s="325"/>
      <c r="M14" s="315"/>
    </row>
    <row r="15" spans="2:17" ht="15" thickBot="1" x14ac:dyDescent="0.2">
      <c r="B15" s="315"/>
      <c r="C15" s="322" t="s">
        <v>12</v>
      </c>
      <c r="D15" s="323"/>
      <c r="E15" s="517"/>
      <c r="F15" s="521"/>
      <c r="G15" s="522"/>
      <c r="H15" s="324"/>
      <c r="I15" s="322" t="s">
        <v>13</v>
      </c>
      <c r="J15" s="520"/>
      <c r="K15" s="521"/>
      <c r="L15" s="522"/>
      <c r="M15" s="315"/>
    </row>
    <row r="16" spans="2:17" ht="7" customHeight="1" thickBot="1" x14ac:dyDescent="0.2">
      <c r="B16" s="315"/>
      <c r="C16" s="322"/>
      <c r="D16" s="324"/>
      <c r="E16" s="393"/>
      <c r="F16" s="325"/>
      <c r="G16" s="393"/>
      <c r="H16" s="324"/>
      <c r="I16" s="322"/>
      <c r="J16" s="325"/>
      <c r="K16" s="325"/>
      <c r="L16" s="325"/>
      <c r="M16" s="315"/>
    </row>
    <row r="17" spans="2:13" ht="15" thickBot="1" x14ac:dyDescent="0.2">
      <c r="B17" s="315"/>
      <c r="C17" s="322" t="s">
        <v>14</v>
      </c>
      <c r="D17" s="323"/>
      <c r="E17" s="517"/>
      <c r="F17" s="521"/>
      <c r="G17" s="522"/>
      <c r="H17" s="324"/>
      <c r="I17" s="321" t="s">
        <v>15</v>
      </c>
      <c r="J17" s="520"/>
      <c r="K17" s="521"/>
      <c r="L17" s="522"/>
      <c r="M17" s="315"/>
    </row>
    <row r="18" spans="2:13" ht="7" customHeight="1" thickBot="1" x14ac:dyDescent="0.2">
      <c r="B18" s="315"/>
      <c r="C18" s="322"/>
      <c r="D18" s="323"/>
      <c r="E18" s="324"/>
      <c r="F18" s="325"/>
      <c r="G18" s="325"/>
      <c r="H18" s="323"/>
      <c r="I18" s="323"/>
      <c r="J18" s="394"/>
      <c r="K18" s="394"/>
      <c r="L18" s="325"/>
      <c r="M18" s="315"/>
    </row>
    <row r="19" spans="2:13" ht="15" thickBot="1" x14ac:dyDescent="0.2">
      <c r="B19" s="315"/>
      <c r="C19" s="322" t="s">
        <v>16</v>
      </c>
      <c r="D19" s="323"/>
      <c r="E19" s="517"/>
      <c r="F19" s="518"/>
      <c r="G19" s="519"/>
      <c r="H19" s="324"/>
      <c r="I19" s="330" t="s">
        <v>17</v>
      </c>
      <c r="J19" s="517"/>
      <c r="K19" s="518"/>
      <c r="L19" s="519"/>
      <c r="M19" s="315"/>
    </row>
    <row r="20" spans="2:13" ht="7" customHeight="1" thickBot="1" x14ac:dyDescent="0.2">
      <c r="B20" s="315"/>
      <c r="C20" s="322"/>
      <c r="D20" s="323"/>
      <c r="E20" s="323"/>
      <c r="F20" s="323"/>
      <c r="G20" s="323"/>
      <c r="H20" s="323"/>
      <c r="I20" s="323"/>
      <c r="J20" s="323"/>
      <c r="K20" s="323"/>
      <c r="L20" s="323"/>
      <c r="M20" s="315"/>
    </row>
    <row r="21" spans="2:13" ht="15" thickBot="1" x14ac:dyDescent="0.2">
      <c r="B21" s="315"/>
      <c r="C21" s="322" t="s">
        <v>18</v>
      </c>
      <c r="D21" s="323"/>
      <c r="E21" s="517"/>
      <c r="F21" s="518"/>
      <c r="G21" s="518"/>
      <c r="H21" s="518"/>
      <c r="I21" s="518"/>
      <c r="J21" s="518"/>
      <c r="K21" s="518"/>
      <c r="L21" s="519"/>
      <c r="M21" s="315"/>
    </row>
    <row r="22" spans="2:13" ht="7" customHeight="1" thickBot="1" x14ac:dyDescent="0.2">
      <c r="B22" s="315"/>
      <c r="C22" s="322"/>
      <c r="D22" s="323"/>
      <c r="E22" s="323"/>
      <c r="F22" s="323"/>
      <c r="G22" s="323"/>
      <c r="H22" s="323"/>
      <c r="I22" s="323"/>
      <c r="J22" s="323"/>
      <c r="K22" s="323"/>
      <c r="L22" s="323"/>
      <c r="M22" s="315"/>
    </row>
    <row r="23" spans="2:13" ht="15" thickBot="1" x14ac:dyDescent="0.2">
      <c r="B23" s="315"/>
      <c r="C23" s="320" t="s">
        <v>19</v>
      </c>
      <c r="D23" s="323"/>
      <c r="E23" s="323"/>
      <c r="F23" s="323"/>
      <c r="G23" s="323"/>
      <c r="H23" s="323"/>
      <c r="I23" s="323"/>
      <c r="J23" s="527" t="s">
        <v>20</v>
      </c>
      <c r="K23" s="528"/>
      <c r="L23" s="529"/>
      <c r="M23" s="315"/>
    </row>
    <row r="24" spans="2:13" ht="6.75" customHeight="1" thickBot="1" x14ac:dyDescent="0.2">
      <c r="B24" s="315"/>
      <c r="C24" s="320"/>
      <c r="D24" s="323"/>
      <c r="E24" s="323"/>
      <c r="F24" s="323"/>
      <c r="G24" s="323"/>
      <c r="H24" s="323"/>
      <c r="I24" s="323"/>
      <c r="J24" s="323"/>
      <c r="K24" s="323"/>
      <c r="L24" s="323"/>
      <c r="M24" s="315"/>
    </row>
    <row r="25" spans="2:13" ht="15" thickBot="1" x14ac:dyDescent="0.2">
      <c r="B25" s="315"/>
      <c r="C25" s="322" t="s">
        <v>9</v>
      </c>
      <c r="D25" s="323"/>
      <c r="E25" s="517"/>
      <c r="F25" s="518"/>
      <c r="G25" s="518"/>
      <c r="H25" s="518"/>
      <c r="I25" s="518"/>
      <c r="J25" s="518"/>
      <c r="K25" s="518"/>
      <c r="L25" s="519"/>
      <c r="M25" s="315"/>
    </row>
    <row r="26" spans="2:13" ht="7" customHeight="1" thickBot="1" x14ac:dyDescent="0.2">
      <c r="B26" s="315"/>
      <c r="C26" s="322"/>
      <c r="D26" s="323"/>
      <c r="E26" s="324"/>
      <c r="F26" s="325"/>
      <c r="G26" s="325"/>
      <c r="H26" s="323"/>
      <c r="I26" s="323"/>
      <c r="J26" s="394"/>
      <c r="K26" s="394"/>
      <c r="L26" s="325"/>
      <c r="M26" s="315"/>
    </row>
    <row r="27" spans="2:13" ht="15" thickBot="1" x14ac:dyDescent="0.2">
      <c r="B27" s="315"/>
      <c r="C27" s="322" t="s">
        <v>11</v>
      </c>
      <c r="D27" s="323"/>
      <c r="E27" s="517"/>
      <c r="F27" s="518"/>
      <c r="G27" s="518"/>
      <c r="H27" s="518"/>
      <c r="I27" s="518"/>
      <c r="J27" s="518"/>
      <c r="K27" s="518"/>
      <c r="L27" s="519"/>
      <c r="M27" s="315"/>
    </row>
    <row r="28" spans="2:13" ht="7" customHeight="1" thickBot="1" x14ac:dyDescent="0.2">
      <c r="B28" s="315"/>
      <c r="C28" s="322"/>
      <c r="D28" s="323"/>
      <c r="E28" s="325"/>
      <c r="F28" s="325"/>
      <c r="G28" s="325"/>
      <c r="H28" s="324"/>
      <c r="I28" s="324"/>
      <c r="J28" s="325"/>
      <c r="K28" s="325"/>
      <c r="L28" s="325"/>
      <c r="M28" s="315"/>
    </row>
    <row r="29" spans="2:13" ht="15" thickBot="1" x14ac:dyDescent="0.2">
      <c r="B29" s="315"/>
      <c r="C29" s="322" t="s">
        <v>21</v>
      </c>
      <c r="D29" s="323"/>
      <c r="E29" s="517"/>
      <c r="F29" s="518"/>
      <c r="G29" s="519"/>
      <c r="H29" s="324"/>
      <c r="I29" s="322" t="s">
        <v>13</v>
      </c>
      <c r="J29" s="517"/>
      <c r="K29" s="518"/>
      <c r="L29" s="519"/>
      <c r="M29" s="315"/>
    </row>
    <row r="30" spans="2:13" ht="7" customHeight="1" thickBot="1" x14ac:dyDescent="0.2">
      <c r="B30" s="315"/>
      <c r="C30" s="322"/>
      <c r="D30" s="323"/>
      <c r="E30" s="323"/>
      <c r="F30" s="323"/>
      <c r="G30" s="323"/>
      <c r="H30" s="323"/>
      <c r="I30" s="323"/>
      <c r="J30" s="323"/>
      <c r="K30" s="323"/>
      <c r="L30" s="323"/>
      <c r="M30" s="315"/>
    </row>
    <row r="31" spans="2:13" ht="15" thickBot="1" x14ac:dyDescent="0.2">
      <c r="B31" s="315"/>
      <c r="C31" s="322" t="s">
        <v>14</v>
      </c>
      <c r="D31" s="323"/>
      <c r="E31" s="517"/>
      <c r="F31" s="521"/>
      <c r="G31" s="522"/>
      <c r="H31" s="324"/>
      <c r="I31" s="321" t="s">
        <v>15</v>
      </c>
      <c r="J31" s="520"/>
      <c r="K31" s="521"/>
      <c r="L31" s="522"/>
      <c r="M31" s="315"/>
    </row>
    <row r="32" spans="2:13" ht="7" customHeight="1" thickBot="1" x14ac:dyDescent="0.2">
      <c r="B32" s="315"/>
      <c r="C32" s="322"/>
      <c r="D32" s="323"/>
      <c r="E32" s="324"/>
      <c r="F32" s="325"/>
      <c r="G32" s="325"/>
      <c r="H32" s="323"/>
      <c r="I32" s="323"/>
      <c r="J32" s="394"/>
      <c r="K32" s="394"/>
      <c r="L32" s="325"/>
      <c r="M32" s="315"/>
    </row>
    <row r="33" spans="2:13" ht="15" thickBot="1" x14ac:dyDescent="0.2">
      <c r="B33" s="315"/>
      <c r="C33" s="322" t="s">
        <v>16</v>
      </c>
      <c r="D33" s="323"/>
      <c r="E33" s="517"/>
      <c r="F33" s="518"/>
      <c r="G33" s="519"/>
      <c r="H33" s="324"/>
      <c r="I33" s="330" t="s">
        <v>17</v>
      </c>
      <c r="J33" s="517"/>
      <c r="K33" s="518"/>
      <c r="L33" s="519"/>
      <c r="M33" s="315"/>
    </row>
    <row r="34" spans="2:13" ht="7" customHeight="1" thickBot="1" x14ac:dyDescent="0.2">
      <c r="B34" s="315"/>
      <c r="C34" s="322"/>
      <c r="D34" s="323"/>
      <c r="E34" s="323"/>
      <c r="F34" s="323"/>
      <c r="G34" s="323"/>
      <c r="H34" s="323"/>
      <c r="I34" s="323"/>
      <c r="J34" s="323"/>
      <c r="K34" s="323"/>
      <c r="L34" s="323"/>
      <c r="M34" s="315"/>
    </row>
    <row r="35" spans="2:13" ht="15" thickBot="1" x14ac:dyDescent="0.2">
      <c r="B35" s="315"/>
      <c r="C35" s="322" t="s">
        <v>18</v>
      </c>
      <c r="D35" s="323"/>
      <c r="E35" s="517"/>
      <c r="F35" s="518"/>
      <c r="G35" s="518"/>
      <c r="H35" s="518"/>
      <c r="I35" s="518"/>
      <c r="J35" s="518"/>
      <c r="K35" s="518"/>
      <c r="L35" s="519"/>
      <c r="M35" s="315"/>
    </row>
    <row r="36" spans="2:13" ht="6.75" customHeight="1" x14ac:dyDescent="0.15">
      <c r="B36" s="315"/>
      <c r="C36" s="322"/>
      <c r="D36" s="323"/>
      <c r="E36" s="324"/>
      <c r="F36" s="324"/>
      <c r="G36" s="324"/>
      <c r="H36" s="324"/>
      <c r="I36" s="324"/>
      <c r="J36" s="324"/>
      <c r="K36" s="324"/>
      <c r="L36" s="324"/>
      <c r="M36" s="315"/>
    </row>
    <row r="37" spans="2:13" x14ac:dyDescent="0.15">
      <c r="C37" s="331" t="s">
        <v>22</v>
      </c>
      <c r="D37" s="332"/>
      <c r="E37" s="332"/>
      <c r="F37" s="332"/>
      <c r="G37" s="332"/>
      <c r="H37" s="332"/>
      <c r="I37" s="332"/>
      <c r="J37" s="332"/>
      <c r="K37" s="332"/>
      <c r="L37" s="332"/>
    </row>
    <row r="38" spans="2:13" ht="15" customHeight="1" x14ac:dyDescent="0.15">
      <c r="B38" s="317"/>
      <c r="C38" s="523" t="s">
        <v>23</v>
      </c>
      <c r="D38" s="526"/>
      <c r="E38" s="526"/>
      <c r="F38" s="526"/>
      <c r="G38" s="526"/>
      <c r="H38" s="526"/>
      <c r="I38" s="526"/>
      <c r="J38" s="526"/>
      <c r="K38" s="526"/>
      <c r="L38" s="526"/>
      <c r="M38" s="317"/>
    </row>
    <row r="39" spans="2:13" ht="7" customHeight="1" thickBot="1" x14ac:dyDescent="0.2">
      <c r="B39" s="315"/>
      <c r="C39" s="322"/>
      <c r="D39" s="324"/>
      <c r="E39" s="395"/>
      <c r="F39" s="324"/>
      <c r="G39" s="395"/>
      <c r="H39" s="324"/>
      <c r="I39" s="322"/>
      <c r="J39" s="324"/>
      <c r="K39" s="324"/>
      <c r="L39" s="324"/>
      <c r="M39" s="315"/>
    </row>
    <row r="40" spans="2:13" ht="15" thickBot="1" x14ac:dyDescent="0.2">
      <c r="B40" s="315"/>
      <c r="C40" s="322" t="s">
        <v>24</v>
      </c>
      <c r="D40" s="323"/>
      <c r="E40" s="517"/>
      <c r="F40" s="521"/>
      <c r="G40" s="522"/>
      <c r="H40" s="324"/>
      <c r="I40" s="321" t="s">
        <v>15</v>
      </c>
      <c r="J40" s="520"/>
      <c r="K40" s="521"/>
      <c r="L40" s="522"/>
      <c r="M40" s="315"/>
    </row>
    <row r="41" spans="2:13" ht="7" customHeight="1" thickBot="1" x14ac:dyDescent="0.2">
      <c r="B41" s="315"/>
      <c r="C41" s="322"/>
      <c r="D41" s="323"/>
      <c r="E41" s="324"/>
      <c r="F41" s="325"/>
      <c r="G41" s="325"/>
      <c r="H41" s="323"/>
      <c r="I41" s="323"/>
      <c r="J41" s="394"/>
      <c r="K41" s="394"/>
      <c r="L41" s="325"/>
      <c r="M41" s="315"/>
    </row>
    <row r="42" spans="2:13" ht="15" thickBot="1" x14ac:dyDescent="0.2">
      <c r="B42" s="315"/>
      <c r="C42" s="322" t="s">
        <v>16</v>
      </c>
      <c r="D42" s="323"/>
      <c r="E42" s="517"/>
      <c r="F42" s="518"/>
      <c r="G42" s="519"/>
      <c r="H42" s="324"/>
      <c r="I42" s="330" t="s">
        <v>17</v>
      </c>
      <c r="J42" s="517"/>
      <c r="K42" s="518"/>
      <c r="L42" s="519"/>
      <c r="M42" s="315"/>
    </row>
    <row r="43" spans="2:13" ht="7" customHeight="1" thickBot="1" x14ac:dyDescent="0.2">
      <c r="B43" s="315"/>
      <c r="C43" s="322"/>
      <c r="D43" s="323"/>
      <c r="E43" s="323"/>
      <c r="F43" s="323"/>
      <c r="G43" s="323"/>
      <c r="H43" s="323"/>
      <c r="I43" s="323"/>
      <c r="J43" s="323"/>
      <c r="K43" s="323"/>
      <c r="L43" s="323"/>
      <c r="M43" s="315"/>
    </row>
    <row r="44" spans="2:13" ht="15" thickBot="1" x14ac:dyDescent="0.2">
      <c r="B44" s="315"/>
      <c r="C44" s="322" t="s">
        <v>18</v>
      </c>
      <c r="D44" s="323"/>
      <c r="E44" s="539"/>
      <c r="F44" s="518"/>
      <c r="G44" s="518"/>
      <c r="H44" s="518"/>
      <c r="I44" s="518"/>
      <c r="J44" s="518"/>
      <c r="K44" s="518"/>
      <c r="L44" s="519"/>
      <c r="M44" s="315"/>
    </row>
    <row r="45" spans="2:13" ht="7" customHeight="1" thickBot="1" x14ac:dyDescent="0.2">
      <c r="B45" s="315"/>
      <c r="C45" s="322"/>
      <c r="D45" s="323"/>
      <c r="E45" s="323"/>
      <c r="F45" s="324"/>
      <c r="G45" s="324"/>
      <c r="H45" s="324"/>
      <c r="I45" s="325"/>
      <c r="J45" s="325"/>
      <c r="K45" s="325"/>
      <c r="L45" s="325"/>
      <c r="M45" s="315"/>
    </row>
    <row r="46" spans="2:13" ht="15" thickBot="1" x14ac:dyDescent="0.2">
      <c r="B46" s="315"/>
      <c r="C46" s="322" t="s">
        <v>9</v>
      </c>
      <c r="D46" s="323"/>
      <c r="E46" s="517"/>
      <c r="F46" s="518"/>
      <c r="G46" s="518"/>
      <c r="H46" s="518"/>
      <c r="I46" s="518"/>
      <c r="J46" s="518"/>
      <c r="K46" s="518"/>
      <c r="L46" s="519"/>
      <c r="M46" s="315"/>
    </row>
    <row r="47" spans="2:13" ht="7" customHeight="1" thickBot="1" x14ac:dyDescent="0.2">
      <c r="B47" s="315"/>
      <c r="C47" s="322"/>
      <c r="D47" s="323"/>
      <c r="E47" s="323"/>
      <c r="F47" s="324"/>
      <c r="G47" s="324"/>
      <c r="H47" s="324"/>
      <c r="I47" s="325"/>
      <c r="J47" s="325"/>
      <c r="K47" s="325"/>
      <c r="L47" s="325"/>
      <c r="M47" s="315"/>
    </row>
    <row r="48" spans="2:13" ht="15" thickBot="1" x14ac:dyDescent="0.2">
      <c r="B48" s="315"/>
      <c r="C48" s="322" t="s">
        <v>11</v>
      </c>
      <c r="D48" s="323"/>
      <c r="E48" s="517"/>
      <c r="F48" s="518"/>
      <c r="G48" s="518"/>
      <c r="H48" s="518"/>
      <c r="I48" s="518"/>
      <c r="J48" s="518"/>
      <c r="K48" s="518"/>
      <c r="L48" s="519"/>
      <c r="M48" s="315"/>
    </row>
    <row r="49" spans="2:13" ht="7" customHeight="1" thickBot="1" x14ac:dyDescent="0.2">
      <c r="B49" s="315"/>
      <c r="C49" s="322"/>
      <c r="D49" s="323"/>
      <c r="E49" s="325"/>
      <c r="F49" s="325"/>
      <c r="G49" s="325"/>
      <c r="H49" s="324"/>
      <c r="I49" s="324"/>
      <c r="J49" s="325"/>
      <c r="K49" s="325"/>
      <c r="L49" s="325"/>
      <c r="M49" s="315"/>
    </row>
    <row r="50" spans="2:13" ht="15" thickBot="1" x14ac:dyDescent="0.2">
      <c r="B50" s="315"/>
      <c r="C50" s="322" t="s">
        <v>21</v>
      </c>
      <c r="D50" s="323"/>
      <c r="E50" s="517"/>
      <c r="F50" s="518"/>
      <c r="G50" s="519"/>
      <c r="H50" s="324"/>
      <c r="I50" s="322" t="s">
        <v>13</v>
      </c>
      <c r="J50" s="517"/>
      <c r="K50" s="518"/>
      <c r="L50" s="519"/>
      <c r="M50" s="315"/>
    </row>
    <row r="51" spans="2:13" ht="7" customHeight="1" x14ac:dyDescent="0.15">
      <c r="B51" s="315"/>
      <c r="C51" s="315"/>
      <c r="D51" s="323"/>
      <c r="E51" s="324"/>
      <c r="F51" s="324"/>
      <c r="G51" s="324"/>
      <c r="H51" s="324"/>
      <c r="I51" s="324"/>
      <c r="J51" s="324"/>
      <c r="K51" s="324"/>
      <c r="L51" s="324"/>
      <c r="M51" s="315"/>
    </row>
    <row r="52" spans="2:13" x14ac:dyDescent="0.15">
      <c r="C52" s="331" t="s">
        <v>22</v>
      </c>
      <c r="D52" s="332"/>
      <c r="E52" s="332"/>
      <c r="F52" s="332"/>
      <c r="G52" s="332"/>
      <c r="H52" s="332"/>
      <c r="I52" s="332"/>
      <c r="J52" s="332"/>
      <c r="K52" s="332"/>
      <c r="L52" s="332"/>
    </row>
    <row r="53" spans="2:13" ht="15" customHeight="1" x14ac:dyDescent="0.15">
      <c r="B53" s="333"/>
      <c r="C53" s="523" t="s">
        <v>25</v>
      </c>
      <c r="D53" s="523"/>
      <c r="E53" s="523"/>
      <c r="F53" s="523"/>
      <c r="G53" s="523"/>
      <c r="H53" s="523"/>
      <c r="I53" s="523"/>
      <c r="J53" s="523"/>
      <c r="K53" s="523"/>
      <c r="L53" s="523"/>
      <c r="M53" s="333"/>
    </row>
    <row r="54" spans="2:13" s="391" customFormat="1" ht="22.5" customHeight="1" x14ac:dyDescent="0.15">
      <c r="B54" s="357"/>
      <c r="C54" s="439" t="s">
        <v>8</v>
      </c>
      <c r="D54" s="389"/>
      <c r="E54" s="390"/>
      <c r="F54" s="390"/>
      <c r="G54" s="390"/>
      <c r="H54" s="390"/>
      <c r="I54" s="390"/>
      <c r="J54" s="390"/>
      <c r="K54" s="390"/>
      <c r="L54" s="390"/>
      <c r="M54" s="357"/>
    </row>
    <row r="55" spans="2:13" ht="7" customHeight="1" thickBot="1" x14ac:dyDescent="0.2">
      <c r="B55" s="315"/>
      <c r="C55" s="322"/>
      <c r="D55" s="323"/>
      <c r="E55" s="323"/>
      <c r="F55" s="324"/>
      <c r="G55" s="324"/>
      <c r="H55" s="324"/>
      <c r="I55" s="324"/>
      <c r="J55" s="324"/>
      <c r="K55" s="324"/>
      <c r="L55" s="324"/>
      <c r="M55" s="315"/>
    </row>
    <row r="56" spans="2:13" ht="15" thickBot="1" x14ac:dyDescent="0.2">
      <c r="B56" s="315"/>
      <c r="C56" s="322" t="s">
        <v>26</v>
      </c>
      <c r="D56" s="323"/>
      <c r="E56" s="323"/>
      <c r="F56" s="323"/>
      <c r="G56" s="533"/>
      <c r="H56" s="534"/>
      <c r="I56" s="534"/>
      <c r="J56" s="534"/>
      <c r="K56" s="534"/>
      <c r="L56" s="535"/>
      <c r="M56" s="315"/>
    </row>
    <row r="57" spans="2:13" ht="7" customHeight="1" thickBot="1" x14ac:dyDescent="0.2">
      <c r="B57" s="315"/>
      <c r="C57" s="322"/>
      <c r="D57" s="323"/>
      <c r="E57" s="324"/>
      <c r="F57" s="324"/>
      <c r="G57" s="324"/>
      <c r="H57" s="324"/>
      <c r="I57" s="324"/>
      <c r="J57" s="325"/>
      <c r="K57" s="325"/>
      <c r="L57" s="325"/>
      <c r="M57" s="315"/>
    </row>
    <row r="58" spans="2:13" ht="15" thickBot="1" x14ac:dyDescent="0.2">
      <c r="B58" s="315"/>
      <c r="C58" s="322" t="s">
        <v>27</v>
      </c>
      <c r="D58" s="323"/>
      <c r="E58" s="323"/>
      <c r="F58" s="323"/>
      <c r="G58" s="533"/>
      <c r="H58" s="534"/>
      <c r="I58" s="534"/>
      <c r="J58" s="534"/>
      <c r="K58" s="534"/>
      <c r="L58" s="535"/>
      <c r="M58" s="315"/>
    </row>
    <row r="59" spans="2:13" ht="7" customHeight="1" thickBot="1" x14ac:dyDescent="0.2">
      <c r="B59" s="315"/>
      <c r="C59" s="322"/>
      <c r="D59" s="323"/>
      <c r="E59" s="324"/>
      <c r="F59" s="324"/>
      <c r="G59" s="324"/>
      <c r="H59" s="324"/>
      <c r="I59" s="324"/>
      <c r="J59" s="325"/>
      <c r="K59" s="325"/>
      <c r="L59" s="325"/>
      <c r="M59" s="315"/>
    </row>
    <row r="60" spans="2:13" ht="16" thickBot="1" x14ac:dyDescent="0.2">
      <c r="B60" s="315"/>
      <c r="C60" s="322" t="s">
        <v>28</v>
      </c>
      <c r="D60" s="323"/>
      <c r="E60" s="323"/>
      <c r="F60" s="323"/>
      <c r="G60" s="533"/>
      <c r="H60" s="534"/>
      <c r="I60" s="534"/>
      <c r="J60" s="534"/>
      <c r="K60" s="534"/>
      <c r="L60" s="535"/>
      <c r="M60" s="315"/>
    </row>
    <row r="61" spans="2:13" ht="7" customHeight="1" thickBot="1" x14ac:dyDescent="0.2">
      <c r="B61" s="315"/>
      <c r="C61" s="322"/>
      <c r="D61" s="323"/>
      <c r="E61" s="324"/>
      <c r="F61" s="324"/>
      <c r="G61" s="324"/>
      <c r="H61" s="324"/>
      <c r="I61" s="324"/>
      <c r="J61" s="324"/>
      <c r="K61" s="324"/>
      <c r="L61" s="324"/>
      <c r="M61" s="315"/>
    </row>
    <row r="62" spans="2:13" ht="15" thickBot="1" x14ac:dyDescent="0.2">
      <c r="B62" s="315"/>
      <c r="C62" s="322" t="s">
        <v>29</v>
      </c>
      <c r="D62" s="323"/>
      <c r="E62" s="536"/>
      <c r="F62" s="537"/>
      <c r="G62" s="538"/>
      <c r="H62" s="324"/>
      <c r="I62" s="322" t="s">
        <v>30</v>
      </c>
      <c r="J62" s="517"/>
      <c r="K62" s="518"/>
      <c r="L62" s="519"/>
      <c r="M62" s="315"/>
    </row>
    <row r="63" spans="2:13" ht="7" customHeight="1" thickBot="1" x14ac:dyDescent="0.2">
      <c r="B63" s="315"/>
      <c r="C63" s="322"/>
      <c r="D63" s="323"/>
      <c r="E63" s="325"/>
      <c r="F63" s="325"/>
      <c r="G63" s="325"/>
      <c r="H63" s="324"/>
      <c r="I63" s="324"/>
      <c r="J63" s="325"/>
      <c r="K63" s="325"/>
      <c r="L63" s="325"/>
      <c r="M63" s="315"/>
    </row>
    <row r="64" spans="2:13" ht="16" thickBot="1" x14ac:dyDescent="0.2">
      <c r="B64" s="315"/>
      <c r="C64" s="338" t="s">
        <v>31</v>
      </c>
      <c r="D64" s="323"/>
      <c r="E64" s="323"/>
      <c r="F64" s="323"/>
      <c r="G64" s="419"/>
      <c r="H64" s="323"/>
      <c r="I64" s="396" t="s">
        <v>32</v>
      </c>
      <c r="J64" s="520"/>
      <c r="K64" s="521"/>
      <c r="L64" s="522"/>
      <c r="M64" s="315"/>
    </row>
    <row r="65" spans="2:13" ht="7" customHeight="1" thickBot="1" x14ac:dyDescent="0.2">
      <c r="B65" s="315"/>
      <c r="C65" s="322"/>
      <c r="D65" s="323"/>
      <c r="E65" s="324"/>
      <c r="F65" s="324"/>
      <c r="G65" s="324"/>
      <c r="H65" s="324"/>
      <c r="I65" s="324"/>
      <c r="J65" s="325"/>
      <c r="K65" s="325"/>
      <c r="L65" s="325"/>
      <c r="M65" s="315"/>
    </row>
    <row r="66" spans="2:13" ht="15" thickBot="1" x14ac:dyDescent="0.2">
      <c r="B66" s="315"/>
      <c r="C66" s="322" t="s">
        <v>33</v>
      </c>
      <c r="D66" s="323"/>
      <c r="E66" s="323"/>
      <c r="F66" s="323"/>
      <c r="G66" s="530" t="s">
        <v>37</v>
      </c>
      <c r="H66" s="531"/>
      <c r="I66" s="531"/>
      <c r="J66" s="531"/>
      <c r="K66" s="531"/>
      <c r="L66" s="532"/>
      <c r="M66" s="315"/>
    </row>
    <row r="67" spans="2:13" ht="7" customHeight="1" thickBot="1" x14ac:dyDescent="0.2">
      <c r="B67" s="315"/>
      <c r="C67" s="322"/>
      <c r="D67" s="323"/>
      <c r="E67" s="324"/>
      <c r="F67" s="324"/>
      <c r="G67" s="324"/>
      <c r="H67" s="324"/>
      <c r="I67" s="324"/>
      <c r="J67" s="325"/>
      <c r="K67" s="325"/>
      <c r="L67" s="325"/>
      <c r="M67" s="315"/>
    </row>
    <row r="68" spans="2:13" ht="15" thickBot="1" x14ac:dyDescent="0.2">
      <c r="B68" s="315"/>
      <c r="C68" s="322" t="s">
        <v>34</v>
      </c>
      <c r="D68" s="323"/>
      <c r="E68" s="323"/>
      <c r="F68" s="323"/>
      <c r="G68" s="323"/>
      <c r="H68" s="323"/>
      <c r="I68" s="392"/>
      <c r="J68" s="520"/>
      <c r="K68" s="521"/>
      <c r="L68" s="522"/>
      <c r="M68" s="315"/>
    </row>
    <row r="69" spans="2:13" ht="7" customHeight="1" thickBot="1" x14ac:dyDescent="0.2">
      <c r="B69" s="315"/>
      <c r="C69" s="322"/>
      <c r="D69" s="323"/>
      <c r="E69" s="324"/>
      <c r="F69" s="324"/>
      <c r="G69" s="324"/>
      <c r="H69" s="324"/>
      <c r="I69" s="324"/>
      <c r="J69" s="325"/>
      <c r="K69" s="325"/>
      <c r="L69" s="325"/>
      <c r="M69" s="315"/>
    </row>
    <row r="70" spans="2:13" ht="15" thickBot="1" x14ac:dyDescent="0.2">
      <c r="B70" s="315"/>
      <c r="C70" s="322" t="s">
        <v>35</v>
      </c>
      <c r="D70" s="323"/>
      <c r="E70" s="323"/>
      <c r="F70" s="323"/>
      <c r="G70" s="533"/>
      <c r="H70" s="534"/>
      <c r="I70" s="534"/>
      <c r="J70" s="534"/>
      <c r="K70" s="534"/>
      <c r="L70" s="535"/>
      <c r="M70" s="315"/>
    </row>
    <row r="71" spans="2:13" ht="7" customHeight="1" thickBot="1" x14ac:dyDescent="0.2">
      <c r="B71" s="315"/>
      <c r="C71" s="322"/>
      <c r="D71" s="323"/>
      <c r="E71" s="324"/>
      <c r="F71" s="324"/>
      <c r="G71" s="324"/>
      <c r="H71" s="324"/>
      <c r="I71" s="324"/>
      <c r="J71" s="325"/>
      <c r="K71" s="325"/>
      <c r="L71" s="325"/>
      <c r="M71" s="315"/>
    </row>
    <row r="72" spans="2:13" ht="15" thickBot="1" x14ac:dyDescent="0.2">
      <c r="B72" s="315"/>
      <c r="C72" s="322" t="s">
        <v>36</v>
      </c>
      <c r="D72" s="323"/>
      <c r="E72" s="323"/>
      <c r="F72" s="323"/>
      <c r="G72" s="530" t="s">
        <v>37</v>
      </c>
      <c r="H72" s="531"/>
      <c r="I72" s="531"/>
      <c r="J72" s="531"/>
      <c r="K72" s="531"/>
      <c r="L72" s="532"/>
      <c r="M72" s="315"/>
    </row>
    <row r="73" spans="2:13" ht="7" customHeight="1" thickBot="1" x14ac:dyDescent="0.2">
      <c r="B73" s="315"/>
      <c r="C73" s="322"/>
      <c r="D73" s="323"/>
      <c r="E73" s="324"/>
      <c r="F73" s="324"/>
      <c r="G73" s="324"/>
      <c r="H73" s="324"/>
      <c r="I73" s="324"/>
      <c r="J73" s="325"/>
      <c r="K73" s="325"/>
      <c r="L73" s="325"/>
      <c r="M73" s="315"/>
    </row>
    <row r="74" spans="2:13" ht="15" thickBot="1" x14ac:dyDescent="0.2">
      <c r="B74" s="315"/>
      <c r="C74" s="322" t="s">
        <v>38</v>
      </c>
      <c r="D74" s="323"/>
      <c r="E74" s="323"/>
      <c r="F74" s="323"/>
      <c r="G74" s="530" t="s">
        <v>37</v>
      </c>
      <c r="H74" s="531"/>
      <c r="I74" s="531"/>
      <c r="J74" s="531"/>
      <c r="K74" s="531"/>
      <c r="L74" s="532"/>
      <c r="M74" s="315"/>
    </row>
    <row r="75" spans="2:13" ht="7" customHeight="1" thickBot="1" x14ac:dyDescent="0.2">
      <c r="B75" s="315"/>
      <c r="C75" s="322"/>
      <c r="D75" s="323"/>
      <c r="E75" s="324"/>
      <c r="F75" s="324"/>
      <c r="G75" s="324"/>
      <c r="H75" s="324"/>
      <c r="I75" s="324"/>
      <c r="J75" s="325"/>
      <c r="K75" s="325"/>
      <c r="L75" s="325"/>
      <c r="M75" s="315"/>
    </row>
    <row r="76" spans="2:13" ht="15" thickBot="1" x14ac:dyDescent="0.2">
      <c r="B76" s="315"/>
      <c r="C76" s="322" t="s">
        <v>39</v>
      </c>
      <c r="D76" s="323"/>
      <c r="E76" s="323"/>
      <c r="F76" s="324"/>
      <c r="G76" s="511"/>
      <c r="H76" s="512"/>
      <c r="I76" s="513"/>
      <c r="J76" s="397" t="s">
        <v>40</v>
      </c>
      <c r="K76" s="327"/>
      <c r="L76" s="327"/>
      <c r="M76" s="315"/>
    </row>
    <row r="77" spans="2:13" ht="7" customHeight="1" x14ac:dyDescent="0.15">
      <c r="B77" s="315"/>
      <c r="C77" s="322"/>
      <c r="D77" s="323"/>
      <c r="E77" s="324"/>
      <c r="F77" s="324"/>
      <c r="G77" s="324"/>
      <c r="H77" s="324"/>
      <c r="I77" s="324"/>
      <c r="J77" s="324"/>
      <c r="K77" s="324"/>
      <c r="L77" s="324"/>
      <c r="M77" s="315"/>
    </row>
    <row r="78" spans="2:13" ht="4.5" customHeight="1" x14ac:dyDescent="0.15">
      <c r="B78" s="315"/>
      <c r="C78" s="335"/>
      <c r="D78" s="327"/>
      <c r="E78" s="327"/>
      <c r="F78" s="327"/>
      <c r="G78" s="327"/>
      <c r="H78" s="327"/>
      <c r="I78" s="327"/>
      <c r="J78" s="327"/>
      <c r="K78" s="327"/>
      <c r="L78" s="327"/>
      <c r="M78" s="315"/>
    </row>
    <row r="80" spans="2:13" ht="15" customHeight="1" x14ac:dyDescent="0.15">
      <c r="B80" s="317"/>
      <c r="C80" s="523" t="s">
        <v>41</v>
      </c>
      <c r="D80" s="523"/>
      <c r="E80" s="523"/>
      <c r="F80" s="523"/>
      <c r="G80" s="523"/>
      <c r="H80" s="523"/>
      <c r="I80" s="523"/>
      <c r="J80" s="523"/>
      <c r="K80" s="523"/>
      <c r="L80" s="523"/>
      <c r="M80" s="317"/>
    </row>
    <row r="81" spans="2:13" ht="7" customHeight="1" thickBot="1" x14ac:dyDescent="0.2">
      <c r="B81" s="315"/>
      <c r="C81" s="322"/>
      <c r="D81" s="324"/>
      <c r="E81" s="324"/>
      <c r="F81" s="324"/>
      <c r="G81" s="324"/>
      <c r="H81" s="324"/>
      <c r="I81" s="322"/>
      <c r="J81" s="324"/>
      <c r="K81" s="324"/>
      <c r="L81" s="324"/>
      <c r="M81" s="315"/>
    </row>
    <row r="82" spans="2:13" ht="14.25" customHeight="1" thickBot="1" x14ac:dyDescent="0.2">
      <c r="B82" s="315"/>
      <c r="C82" s="541" t="s">
        <v>42</v>
      </c>
      <c r="D82" s="541"/>
      <c r="E82" s="541"/>
      <c r="F82" s="541"/>
      <c r="G82" s="541"/>
      <c r="H82" s="541"/>
      <c r="I82" s="541"/>
      <c r="J82" s="527" t="s">
        <v>37</v>
      </c>
      <c r="K82" s="528"/>
      <c r="L82" s="529"/>
      <c r="M82" s="315"/>
    </row>
    <row r="83" spans="2:13" ht="7" customHeight="1" thickBot="1" x14ac:dyDescent="0.2">
      <c r="B83" s="315"/>
      <c r="C83" s="322"/>
      <c r="D83" s="323"/>
      <c r="E83" s="324"/>
      <c r="F83" s="324"/>
      <c r="G83" s="324"/>
      <c r="H83" s="323"/>
      <c r="I83" s="323"/>
      <c r="J83" s="323"/>
      <c r="K83" s="323"/>
      <c r="L83" s="324"/>
      <c r="M83" s="315"/>
    </row>
    <row r="84" spans="2:13" ht="15" thickBot="1" x14ac:dyDescent="0.2">
      <c r="B84" s="315"/>
      <c r="C84" s="322" t="s">
        <v>43</v>
      </c>
      <c r="D84" s="323"/>
      <c r="E84" s="323"/>
      <c r="F84" s="323"/>
      <c r="G84" s="323"/>
      <c r="H84" s="323"/>
      <c r="I84" s="392"/>
      <c r="J84" s="520"/>
      <c r="K84" s="521"/>
      <c r="L84" s="522"/>
      <c r="M84" s="315"/>
    </row>
    <row r="85" spans="2:13" ht="7" customHeight="1" x14ac:dyDescent="0.15">
      <c r="B85" s="315"/>
      <c r="C85" s="322"/>
      <c r="D85" s="323"/>
      <c r="E85" s="323"/>
      <c r="F85" s="324"/>
      <c r="G85" s="324"/>
      <c r="H85" s="324"/>
      <c r="I85" s="324"/>
      <c r="J85" s="325"/>
      <c r="K85" s="325"/>
      <c r="L85" s="325"/>
      <c r="M85" s="315"/>
    </row>
    <row r="86" spans="2:13" ht="20.25" customHeight="1" thickBot="1" x14ac:dyDescent="0.2">
      <c r="B86" s="315"/>
      <c r="C86" s="541" t="s">
        <v>44</v>
      </c>
      <c r="D86" s="541"/>
      <c r="E86" s="541"/>
      <c r="F86" s="541"/>
      <c r="G86" s="541"/>
      <c r="H86" s="541"/>
      <c r="I86" s="541"/>
      <c r="J86" s="541"/>
      <c r="K86" s="541"/>
      <c r="L86" s="541"/>
      <c r="M86" s="315"/>
    </row>
    <row r="87" spans="2:13" ht="15" thickBot="1" x14ac:dyDescent="0.2">
      <c r="B87" s="315"/>
      <c r="C87" s="322" t="s">
        <v>11</v>
      </c>
      <c r="D87" s="323"/>
      <c r="E87" s="517"/>
      <c r="F87" s="518"/>
      <c r="G87" s="518"/>
      <c r="H87" s="518"/>
      <c r="I87" s="518"/>
      <c r="J87" s="518"/>
      <c r="K87" s="518"/>
      <c r="L87" s="519"/>
      <c r="M87" s="315"/>
    </row>
    <row r="88" spans="2:13" ht="7" customHeight="1" thickBot="1" x14ac:dyDescent="0.2">
      <c r="B88" s="315"/>
      <c r="C88" s="322"/>
      <c r="D88" s="323"/>
      <c r="E88" s="325"/>
      <c r="F88" s="325"/>
      <c r="G88" s="325"/>
      <c r="H88" s="324"/>
      <c r="I88" s="324"/>
      <c r="J88" s="325"/>
      <c r="K88" s="325"/>
      <c r="L88" s="325"/>
      <c r="M88" s="315"/>
    </row>
    <row r="89" spans="2:13" ht="15" thickBot="1" x14ac:dyDescent="0.2">
      <c r="B89" s="315"/>
      <c r="C89" s="322" t="s">
        <v>45</v>
      </c>
      <c r="D89" s="323"/>
      <c r="E89" s="517"/>
      <c r="F89" s="518"/>
      <c r="G89" s="519"/>
      <c r="H89" s="324"/>
      <c r="I89" s="322" t="s">
        <v>46</v>
      </c>
      <c r="J89" s="517"/>
      <c r="K89" s="518"/>
      <c r="L89" s="519"/>
      <c r="M89" s="315"/>
    </row>
    <row r="90" spans="2:13" ht="7" customHeight="1" x14ac:dyDescent="0.15">
      <c r="B90" s="315"/>
      <c r="C90" s="315"/>
      <c r="D90" s="323"/>
      <c r="E90" s="324"/>
      <c r="F90" s="324"/>
      <c r="G90" s="324"/>
      <c r="H90" s="324"/>
      <c r="I90" s="324"/>
      <c r="J90" s="324"/>
      <c r="K90" s="324"/>
      <c r="L90" s="324"/>
      <c r="M90" s="315"/>
    </row>
    <row r="91" spans="2:13" x14ac:dyDescent="0.15">
      <c r="C91" s="331" t="s">
        <v>22</v>
      </c>
      <c r="D91" s="332"/>
      <c r="E91" s="332"/>
      <c r="F91" s="332"/>
      <c r="G91" s="332"/>
      <c r="H91" s="332"/>
      <c r="I91" s="332"/>
      <c r="J91" s="332"/>
      <c r="K91" s="332"/>
      <c r="L91" s="332"/>
    </row>
    <row r="92" spans="2:13" ht="15" customHeight="1" x14ac:dyDescent="0.15">
      <c r="B92" s="317"/>
      <c r="C92" s="523" t="s">
        <v>47</v>
      </c>
      <c r="D92" s="526"/>
      <c r="E92" s="526"/>
      <c r="F92" s="526"/>
      <c r="G92" s="526"/>
      <c r="H92" s="526"/>
      <c r="I92" s="526"/>
      <c r="J92" s="526"/>
      <c r="K92" s="526"/>
      <c r="L92" s="526"/>
      <c r="M92" s="317"/>
    </row>
    <row r="93" spans="2:13" ht="6.75" customHeight="1" x14ac:dyDescent="0.15">
      <c r="B93" s="315"/>
      <c r="C93" s="335"/>
      <c r="D93" s="327"/>
      <c r="E93" s="327"/>
      <c r="F93" s="327"/>
      <c r="G93" s="327"/>
      <c r="H93" s="327"/>
      <c r="I93" s="327"/>
      <c r="J93" s="327"/>
      <c r="K93" s="327"/>
      <c r="L93" s="327"/>
      <c r="M93" s="315"/>
    </row>
    <row r="94" spans="2:13" ht="64.5" customHeight="1" x14ac:dyDescent="0.15">
      <c r="B94" s="315"/>
      <c r="C94" s="524" t="s">
        <v>48</v>
      </c>
      <c r="D94" s="525"/>
      <c r="E94" s="525"/>
      <c r="F94" s="525"/>
      <c r="G94" s="525"/>
      <c r="H94" s="525"/>
      <c r="I94" s="525"/>
      <c r="J94" s="525"/>
      <c r="K94" s="525"/>
      <c r="L94" s="525"/>
      <c r="M94" s="315"/>
    </row>
    <row r="95" spans="2:13" ht="41.25" customHeight="1" x14ac:dyDescent="0.15">
      <c r="B95" s="315"/>
      <c r="C95" s="540" t="s">
        <v>49</v>
      </c>
      <c r="D95" s="540"/>
      <c r="E95" s="540"/>
      <c r="F95" s="540"/>
      <c r="G95" s="540"/>
      <c r="H95" s="540"/>
      <c r="I95" s="540"/>
      <c r="J95" s="540"/>
      <c r="K95" s="540"/>
      <c r="L95" s="540"/>
      <c r="M95" s="315"/>
    </row>
    <row r="96" spans="2:13" ht="55.5" customHeight="1" thickBot="1" x14ac:dyDescent="0.2">
      <c r="B96" s="315"/>
      <c r="C96" s="540" t="s">
        <v>50</v>
      </c>
      <c r="D96" s="540"/>
      <c r="E96" s="540"/>
      <c r="F96" s="540"/>
      <c r="G96" s="540"/>
      <c r="H96" s="540"/>
      <c r="I96" s="540"/>
      <c r="J96" s="540"/>
      <c r="K96" s="540"/>
      <c r="L96" s="540"/>
      <c r="M96" s="315"/>
    </row>
    <row r="97" spans="2:13" ht="16" thickBot="1" x14ac:dyDescent="0.2">
      <c r="B97" s="315"/>
      <c r="C97" s="321" t="s">
        <v>51</v>
      </c>
      <c r="D97" s="323"/>
      <c r="E97" s="323"/>
      <c r="F97" s="517"/>
      <c r="G97" s="518"/>
      <c r="H97" s="519"/>
      <c r="I97" s="323"/>
      <c r="J97" s="527" t="s">
        <v>37</v>
      </c>
      <c r="K97" s="528"/>
      <c r="L97" s="529"/>
      <c r="M97" s="315"/>
    </row>
    <row r="98" spans="2:13" ht="6.75" customHeight="1" thickBot="1" x14ac:dyDescent="0.2">
      <c r="B98" s="315"/>
      <c r="C98" s="322"/>
      <c r="D98" s="323"/>
      <c r="E98" s="323"/>
      <c r="F98" s="323"/>
      <c r="G98" s="323"/>
      <c r="H98" s="323"/>
      <c r="I98" s="323"/>
      <c r="J98" s="323"/>
      <c r="K98" s="323"/>
      <c r="L98" s="323"/>
      <c r="M98" s="315"/>
    </row>
    <row r="99" spans="2:13" ht="15" thickBot="1" x14ac:dyDescent="0.2">
      <c r="B99" s="315"/>
      <c r="C99" s="322" t="s">
        <v>52</v>
      </c>
      <c r="D99" s="323"/>
      <c r="E99" s="323"/>
      <c r="F99" s="511"/>
      <c r="G99" s="512"/>
      <c r="H99" s="513"/>
      <c r="I99" s="351" t="s">
        <v>53</v>
      </c>
      <c r="J99" s="327"/>
      <c r="K99" s="327"/>
      <c r="L99" s="327"/>
      <c r="M99" s="315"/>
    </row>
    <row r="100" spans="2:13" ht="6.75" customHeight="1" x14ac:dyDescent="0.15">
      <c r="B100" s="315"/>
      <c r="C100" s="322"/>
      <c r="D100" s="323"/>
      <c r="E100" s="323"/>
      <c r="F100" s="323"/>
      <c r="G100" s="323"/>
      <c r="H100" s="323"/>
      <c r="I100" s="323"/>
      <c r="J100" s="323"/>
      <c r="K100" s="323"/>
      <c r="L100" s="323"/>
      <c r="M100" s="315"/>
    </row>
    <row r="101" spans="2:13" x14ac:dyDescent="0.15">
      <c r="D101" s="332"/>
      <c r="E101" s="332"/>
      <c r="F101" s="332"/>
      <c r="G101" s="332"/>
      <c r="H101" s="332"/>
      <c r="I101" s="332"/>
      <c r="J101" s="332"/>
      <c r="K101" s="332"/>
      <c r="L101" s="332"/>
    </row>
    <row r="102" spans="2:13" s="352" customFormat="1" ht="20.25" customHeight="1" x14ac:dyDescent="0.15">
      <c r="C102" s="516" t="s">
        <v>54</v>
      </c>
      <c r="D102" s="516"/>
      <c r="E102" s="516"/>
      <c r="F102" s="516"/>
      <c r="G102" s="516"/>
      <c r="H102" s="516"/>
      <c r="I102" s="516"/>
      <c r="J102" s="516"/>
      <c r="K102" s="516"/>
      <c r="L102" s="516"/>
      <c r="M102" s="516"/>
    </row>
    <row r="103" spans="2:13" s="398" customFormat="1" x14ac:dyDescent="0.15">
      <c r="C103" s="515" t="s">
        <v>55</v>
      </c>
      <c r="D103" s="515"/>
      <c r="E103" s="515"/>
      <c r="F103" s="515"/>
      <c r="G103" s="515"/>
      <c r="H103" s="515"/>
      <c r="I103" s="515"/>
      <c r="J103" s="515"/>
      <c r="K103" s="515"/>
      <c r="L103" s="515"/>
    </row>
    <row r="104" spans="2:13" s="398" customFormat="1" x14ac:dyDescent="0.15">
      <c r="C104" s="399"/>
      <c r="D104" s="399"/>
      <c r="E104" s="399"/>
      <c r="F104" s="399"/>
      <c r="G104" s="399"/>
      <c r="H104" s="399"/>
      <c r="I104" s="399"/>
      <c r="J104" s="400"/>
    </row>
    <row r="105" spans="2:13" ht="28.5" customHeight="1" x14ac:dyDescent="0.15">
      <c r="C105" s="514" t="s">
        <v>56</v>
      </c>
      <c r="D105" s="514"/>
      <c r="E105" s="514"/>
      <c r="F105" s="514"/>
      <c r="G105" s="514"/>
      <c r="H105" s="514"/>
      <c r="I105" s="514"/>
      <c r="J105" s="514"/>
      <c r="K105" s="514"/>
      <c r="L105" s="514"/>
    </row>
    <row r="106" spans="2:13" x14ac:dyDescent="0.15">
      <c r="D106" s="332"/>
      <c r="E106" s="332"/>
      <c r="F106" s="332"/>
      <c r="G106" s="332"/>
      <c r="H106" s="332"/>
      <c r="I106" s="332"/>
      <c r="J106" s="332"/>
      <c r="K106" s="332"/>
      <c r="L106" s="332"/>
    </row>
  </sheetData>
  <sheetProtection algorithmName="SHA-512" hashValue="MTa4ytLe/Vm0mVweVGG/pRx/zY6afhaP1IXgsLg3QEBpFhB1+WFnIsmlgEu11xPZH/QbmagEfYnxvADGCmu9ng==" saltValue="pZrVwxqlOjB7KdB7aBZhCw==" spinCount="100000" sheet="1" objects="1" scenarios="1" selectLockedCells="1"/>
  <mergeCells count="62">
    <mergeCell ref="J84:L84"/>
    <mergeCell ref="C86:L86"/>
    <mergeCell ref="C80:L80"/>
    <mergeCell ref="G76:I76"/>
    <mergeCell ref="C82:I82"/>
    <mergeCell ref="J82:L82"/>
    <mergeCell ref="C95:L95"/>
    <mergeCell ref="C96:L96"/>
    <mergeCell ref="F97:H97"/>
    <mergeCell ref="J97:L97"/>
    <mergeCell ref="E87:L87"/>
    <mergeCell ref="E89:G89"/>
    <mergeCell ref="J89:L89"/>
    <mergeCell ref="C92:L92"/>
    <mergeCell ref="E44:L44"/>
    <mergeCell ref="E48:L48"/>
    <mergeCell ref="E46:L46"/>
    <mergeCell ref="E40:G40"/>
    <mergeCell ref="J40:L40"/>
    <mergeCell ref="G74:L74"/>
    <mergeCell ref="J64:L64"/>
    <mergeCell ref="J68:L68"/>
    <mergeCell ref="E50:G50"/>
    <mergeCell ref="J50:L50"/>
    <mergeCell ref="G60:L60"/>
    <mergeCell ref="G58:L58"/>
    <mergeCell ref="G56:L56"/>
    <mergeCell ref="E62:G62"/>
    <mergeCell ref="J62:L62"/>
    <mergeCell ref="G66:L66"/>
    <mergeCell ref="G70:L70"/>
    <mergeCell ref="G72:L72"/>
    <mergeCell ref="C7:L7"/>
    <mergeCell ref="E9:L9"/>
    <mergeCell ref="J15:L15"/>
    <mergeCell ref="E15:G15"/>
    <mergeCell ref="E13:L13"/>
    <mergeCell ref="J11:L11"/>
    <mergeCell ref="E17:G17"/>
    <mergeCell ref="J17:L17"/>
    <mergeCell ref="E35:L35"/>
    <mergeCell ref="J29:L29"/>
    <mergeCell ref="E29:G29"/>
    <mergeCell ref="E31:G31"/>
    <mergeCell ref="E33:G33"/>
    <mergeCell ref="J23:L23"/>
    <mergeCell ref="F99:H99"/>
    <mergeCell ref="C105:L105"/>
    <mergeCell ref="C103:L103"/>
    <mergeCell ref="C102:M102"/>
    <mergeCell ref="E19:G19"/>
    <mergeCell ref="E27:L27"/>
    <mergeCell ref="E21:L21"/>
    <mergeCell ref="J33:L33"/>
    <mergeCell ref="E25:L25"/>
    <mergeCell ref="J31:L31"/>
    <mergeCell ref="C53:L53"/>
    <mergeCell ref="C94:L94"/>
    <mergeCell ref="J19:L19"/>
    <mergeCell ref="E42:G42"/>
    <mergeCell ref="J42:L42"/>
    <mergeCell ref="C38:L38"/>
  </mergeCells>
  <hyperlinks>
    <hyperlink ref="C102:L102" r:id="rId1" display="Faire parvenir ce formulaire en format Excel à : efficaciteenergetique@energir.com" xr:uid="{7A9FFAF0-6B50-4CF0-8DF2-61AECD95A0AA}"/>
  </hyperlinks>
  <pageMargins left="0.70866141732283472" right="0.70866141732283472" top="0.74803149606299213" bottom="0.74803149606299213" header="0.31496062992125984" footer="0.31496062992125984"/>
  <pageSetup scale="74" fitToHeight="0" orientation="portrait" r:id="rId2"/>
  <headerFooter>
    <oddFooter>&amp;LImpression le &amp;D&amp;C&amp;P de &amp;N&amp;R&amp;A</oddFooter>
  </headerFooter>
  <rowBreaks count="1" manualBreakCount="1">
    <brk id="78" max="13"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C2C6290A-AAA7-497C-B08C-587C290536DB}">
          <x14:formula1>
            <xm:f>'Y.Menus déroulants'!$B$3:$B$7</xm:f>
          </x14:formula1>
          <xm:sqref>J23:L23</xm:sqref>
        </x14:dataValidation>
        <x14:dataValidation type="list" allowBlank="1" showInputMessage="1" showErrorMessage="1" xr:uid="{87BF37AE-0B97-4D54-81BF-BEA7E6F1C542}">
          <x14:formula1>
            <xm:f>'Y.Menus déroulants'!$B$10:$B$19</xm:f>
          </x14:formula1>
          <xm:sqref>G66:L66</xm:sqref>
        </x14:dataValidation>
        <x14:dataValidation type="list" allowBlank="1" showInputMessage="1" showErrorMessage="1" xr:uid="{D3FEC023-2E46-4FCA-97EC-AEC83CC9CDD5}">
          <x14:formula1>
            <xm:f>'Y.Menus déroulants'!$B$22:$B$25</xm:f>
          </x14:formula1>
          <xm:sqref>G74:L74</xm:sqref>
        </x14:dataValidation>
        <x14:dataValidation type="list" allowBlank="1" showInputMessage="1" showErrorMessage="1" xr:uid="{84C317CD-B581-4F22-B74B-8605BF459308}">
          <x14:formula1>
            <xm:f>'Y.Menus déroulants'!$B$28:$B$30</xm:f>
          </x14:formula1>
          <xm:sqref>J82:L82 J97:L97</xm:sqref>
        </x14:dataValidation>
        <x14:dataValidation type="list" allowBlank="1" showInputMessage="1" showErrorMessage="1" xr:uid="{27C8371C-C65F-444B-824A-094532EE2B89}">
          <x14:formula1>
            <xm:f>'Y.Menus déroulants'!$B$33:$B$36</xm:f>
          </x14:formula1>
          <xm:sqref>G72:L72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14F4D-C125-464E-84D5-FE19107A08F6}">
  <sheetPr codeName="Feuil4">
    <tabColor rgb="FF7BA6DE"/>
    <pageSetUpPr fitToPage="1"/>
  </sheetPr>
  <dimension ref="B2:Q184"/>
  <sheetViews>
    <sheetView showGridLines="0" view="pageBreakPreview" zoomScale="150" zoomScaleNormal="100" zoomScaleSheetLayoutView="150" workbookViewId="0">
      <selection activeCell="H7" sqref="H7:I7"/>
    </sheetView>
  </sheetViews>
  <sheetFormatPr baseColWidth="10" defaultColWidth="11" defaultRowHeight="14" x14ac:dyDescent="0.15"/>
  <cols>
    <col min="1" max="2" width="2.5" customWidth="1"/>
    <col min="3" max="3" width="10" customWidth="1"/>
    <col min="4" max="4" width="13.33203125" customWidth="1"/>
    <col min="5" max="6" width="18.1640625" customWidth="1"/>
    <col min="7" max="7" width="2.5" customWidth="1"/>
    <col min="8" max="9" width="18.1640625" customWidth="1"/>
    <col min="10" max="10" width="23.6640625" customWidth="1"/>
    <col min="11" max="11" width="2.5" customWidth="1"/>
    <col min="12" max="12" width="3.33203125" customWidth="1"/>
    <col min="15" max="15" width="12" bestFit="1" customWidth="1"/>
  </cols>
  <sheetData>
    <row r="2" spans="2:15" ht="25" x14ac:dyDescent="0.25">
      <c r="B2" s="307" t="s">
        <v>57</v>
      </c>
      <c r="D2" s="308"/>
      <c r="E2" s="308"/>
      <c r="F2" s="308"/>
      <c r="G2" s="308"/>
      <c r="H2" s="308"/>
      <c r="I2" s="308"/>
      <c r="J2" s="308"/>
      <c r="K2" s="308"/>
      <c r="L2" s="308"/>
      <c r="M2" s="308"/>
      <c r="N2" s="308"/>
      <c r="O2" s="308"/>
    </row>
    <row r="3" spans="2:15" ht="18" x14ac:dyDescent="0.2">
      <c r="B3" s="309" t="s">
        <v>1</v>
      </c>
      <c r="E3" s="311"/>
      <c r="F3" s="311"/>
      <c r="G3" s="311"/>
      <c r="H3" s="311"/>
      <c r="I3" s="311"/>
    </row>
    <row r="4" spans="2:15" ht="25.5" customHeight="1" x14ac:dyDescent="0.25">
      <c r="B4" s="312"/>
      <c r="C4" s="313"/>
      <c r="E4" s="311"/>
      <c r="F4" s="311"/>
      <c r="G4" s="311"/>
      <c r="H4" s="311"/>
      <c r="I4" s="311"/>
    </row>
    <row r="5" spans="2:15" ht="16.5" customHeight="1" x14ac:dyDescent="0.25">
      <c r="C5" s="313"/>
      <c r="E5" s="423"/>
      <c r="F5" s="311"/>
      <c r="G5" s="311"/>
      <c r="H5" s="311"/>
      <c r="I5" s="311"/>
      <c r="K5" s="314" t="s">
        <v>5</v>
      </c>
    </row>
    <row r="6" spans="2:15" ht="5.25" customHeight="1" thickBot="1" x14ac:dyDescent="0.2">
      <c r="B6" s="315"/>
      <c r="C6" s="315"/>
      <c r="D6" s="315"/>
      <c r="E6" s="315"/>
      <c r="F6" s="315"/>
      <c r="G6" s="315"/>
      <c r="H6" s="315"/>
      <c r="I6" s="315"/>
      <c r="J6" s="315"/>
      <c r="K6" s="315"/>
    </row>
    <row r="7" spans="2:15" s="355" customFormat="1" ht="15" thickBot="1" x14ac:dyDescent="0.2">
      <c r="B7" s="356"/>
      <c r="C7" s="357" t="s">
        <v>58</v>
      </c>
      <c r="D7" s="356"/>
      <c r="E7" s="356"/>
      <c r="F7" s="356"/>
      <c r="G7" s="356"/>
      <c r="H7" s="542" t="s">
        <v>59</v>
      </c>
      <c r="I7" s="543"/>
      <c r="J7" s="356"/>
      <c r="K7" s="356"/>
    </row>
    <row r="8" spans="2:15" ht="5.25" customHeight="1" x14ac:dyDescent="0.15">
      <c r="B8" s="315"/>
      <c r="C8" s="315"/>
      <c r="D8" s="315"/>
      <c r="E8" s="315"/>
      <c r="F8" s="315"/>
      <c r="G8" s="315"/>
      <c r="H8" s="315"/>
      <c r="I8" s="315"/>
      <c r="J8" s="315"/>
      <c r="K8" s="315"/>
    </row>
    <row r="9" spans="2:15" x14ac:dyDescent="0.15">
      <c r="K9" s="316" t="str">
        <f>'1.Declaration of interest'!M6</f>
        <v>Révision 2021-11</v>
      </c>
    </row>
    <row r="10" spans="2:15" ht="15" customHeight="1" x14ac:dyDescent="0.15">
      <c r="B10" s="317"/>
      <c r="C10" s="523" t="s">
        <v>508</v>
      </c>
      <c r="D10" s="526"/>
      <c r="E10" s="526"/>
      <c r="F10" s="526"/>
      <c r="G10" s="526"/>
      <c r="H10" s="526"/>
      <c r="I10" s="526"/>
      <c r="J10" s="526"/>
      <c r="K10" s="317"/>
    </row>
    <row r="11" spans="2:15" s="318" customFormat="1" ht="6.75" customHeight="1" thickBot="1" x14ac:dyDescent="0.2">
      <c r="B11" s="319"/>
      <c r="C11" s="320"/>
      <c r="D11" s="321"/>
      <c r="E11" s="321"/>
      <c r="F11" s="321"/>
      <c r="G11" s="321"/>
      <c r="H11" s="321"/>
      <c r="I11" s="321"/>
      <c r="J11" s="321"/>
      <c r="K11" s="319"/>
    </row>
    <row r="12" spans="2:15" ht="15" thickBot="1" x14ac:dyDescent="0.2">
      <c r="B12" s="315"/>
      <c r="C12" s="321" t="s">
        <v>60</v>
      </c>
      <c r="D12" s="321"/>
      <c r="E12" s="544"/>
      <c r="F12" s="545"/>
      <c r="G12" s="545"/>
      <c r="H12" s="546"/>
      <c r="I12" s="462" t="s">
        <v>61</v>
      </c>
      <c r="J12" s="463"/>
      <c r="K12" s="315"/>
    </row>
    <row r="13" spans="2:15" ht="7" customHeight="1" x14ac:dyDescent="0.15">
      <c r="B13" s="315"/>
      <c r="C13" s="322"/>
      <c r="D13" s="323"/>
      <c r="E13" s="324"/>
      <c r="F13" s="324"/>
      <c r="G13" s="324"/>
      <c r="H13" s="325"/>
      <c r="I13" s="461"/>
      <c r="J13" s="461"/>
      <c r="K13" s="315"/>
    </row>
    <row r="14" spans="2:15" x14ac:dyDescent="0.15">
      <c r="B14" s="315"/>
      <c r="C14" s="326" t="s">
        <v>62</v>
      </c>
      <c r="D14" s="327"/>
      <c r="E14" s="327"/>
      <c r="F14" s="327"/>
      <c r="G14" s="327"/>
      <c r="H14" s="327"/>
      <c r="I14" s="327"/>
      <c r="J14" s="327"/>
      <c r="K14" s="315"/>
    </row>
    <row r="15" spans="2:15" ht="7" customHeight="1" x14ac:dyDescent="0.15">
      <c r="B15" s="315"/>
      <c r="C15" s="322"/>
      <c r="D15" s="323"/>
      <c r="E15" s="324"/>
      <c r="F15" s="324"/>
      <c r="G15" s="324"/>
      <c r="H15" s="324"/>
      <c r="I15" s="324"/>
      <c r="J15" s="324"/>
      <c r="K15" s="315"/>
    </row>
    <row r="16" spans="2:15" s="318" customFormat="1" ht="12.75" customHeight="1" x14ac:dyDescent="0.15">
      <c r="B16" s="319"/>
      <c r="C16" s="320" t="s">
        <v>63</v>
      </c>
      <c r="D16" s="321"/>
      <c r="E16" s="321"/>
      <c r="F16" s="321"/>
      <c r="G16" s="321"/>
      <c r="H16" s="321"/>
      <c r="I16" s="321"/>
      <c r="J16" s="321"/>
      <c r="K16" s="319"/>
    </row>
    <row r="17" spans="2:11" s="318" customFormat="1" ht="17.25" customHeight="1" x14ac:dyDescent="0.15">
      <c r="B17" s="319"/>
      <c r="C17" s="421" t="s">
        <v>64</v>
      </c>
      <c r="D17" s="321"/>
      <c r="E17" s="321"/>
      <c r="F17" s="321"/>
      <c r="G17" s="321"/>
      <c r="H17" s="321"/>
      <c r="I17" s="321"/>
      <c r="J17" s="321"/>
      <c r="K17" s="319"/>
    </row>
    <row r="18" spans="2:11" ht="6.75" customHeight="1" x14ac:dyDescent="0.15">
      <c r="B18" s="315"/>
      <c r="C18" s="315"/>
      <c r="D18" s="323"/>
      <c r="E18" s="324"/>
      <c r="F18" s="324"/>
      <c r="G18" s="324"/>
      <c r="H18" s="324"/>
      <c r="I18" s="329"/>
      <c r="J18" s="329"/>
      <c r="K18" s="315"/>
    </row>
    <row r="19" spans="2:11" x14ac:dyDescent="0.15">
      <c r="B19" s="315"/>
      <c r="C19" s="420" t="s">
        <v>65</v>
      </c>
      <c r="D19" s="323"/>
      <c r="E19" s="547" t="str">
        <f>IF('1.Declaration of interest'!E40=0,"",'1.Declaration of interest'!E40)</f>
        <v/>
      </c>
      <c r="F19" s="547"/>
      <c r="G19" s="547"/>
      <c r="H19" s="427" t="s">
        <v>66</v>
      </c>
      <c r="I19" s="547" t="str">
        <f>IF('1.Declaration of interest'!J40=0,"",'1.Declaration of interest'!J40)</f>
        <v/>
      </c>
      <c r="J19" s="547"/>
      <c r="K19" s="315"/>
    </row>
    <row r="20" spans="2:11" ht="7" customHeight="1" x14ac:dyDescent="0.15">
      <c r="B20" s="315"/>
      <c r="C20" s="420"/>
      <c r="D20" s="323"/>
      <c r="E20" s="405"/>
      <c r="F20" s="405"/>
      <c r="G20" s="405"/>
      <c r="H20" s="427"/>
      <c r="I20" s="405"/>
      <c r="J20" s="405"/>
      <c r="K20" s="315"/>
    </row>
    <row r="21" spans="2:11" x14ac:dyDescent="0.15">
      <c r="B21" s="315"/>
      <c r="C21" s="420" t="s">
        <v>67</v>
      </c>
      <c r="D21" s="323"/>
      <c r="E21" s="547" t="str">
        <f>IF('1.Declaration of interest'!E42=0,"",'1.Declaration of interest'!E42)</f>
        <v/>
      </c>
      <c r="F21" s="547"/>
      <c r="G21" s="547"/>
      <c r="H21" s="427" t="s">
        <v>17</v>
      </c>
      <c r="I21" s="547" t="str">
        <f>IF('1.Declaration of interest'!J42=0,"",'1.Declaration of interest'!J42)</f>
        <v/>
      </c>
      <c r="J21" s="547"/>
      <c r="K21" s="315"/>
    </row>
    <row r="22" spans="2:11" ht="7" customHeight="1" x14ac:dyDescent="0.15">
      <c r="B22" s="315"/>
      <c r="C22" s="420"/>
      <c r="D22" s="323"/>
      <c r="E22" s="405"/>
      <c r="F22" s="405"/>
      <c r="G22" s="405"/>
      <c r="H22" s="330"/>
      <c r="I22" s="405"/>
      <c r="J22" s="405"/>
      <c r="K22" s="315"/>
    </row>
    <row r="23" spans="2:11" x14ac:dyDescent="0.15">
      <c r="B23" s="315"/>
      <c r="C23" s="420" t="s">
        <v>68</v>
      </c>
      <c r="D23" s="323"/>
      <c r="E23" s="547" t="str">
        <f>IF('1.Declaration of interest'!E44=0,"",'1.Declaration of interest'!E44)</f>
        <v/>
      </c>
      <c r="F23" s="547"/>
      <c r="G23" s="547"/>
      <c r="H23" s="547"/>
      <c r="I23" s="547"/>
      <c r="J23" s="547"/>
      <c r="K23" s="315"/>
    </row>
    <row r="24" spans="2:11" ht="7" customHeight="1" x14ac:dyDescent="0.15">
      <c r="B24" s="315"/>
      <c r="C24" s="420"/>
      <c r="D24" s="323"/>
      <c r="E24" s="405"/>
      <c r="F24" s="405"/>
      <c r="G24" s="405"/>
      <c r="H24" s="405"/>
      <c r="I24" s="405"/>
      <c r="J24" s="405"/>
      <c r="K24" s="315"/>
    </row>
    <row r="25" spans="2:11" x14ac:dyDescent="0.15">
      <c r="B25" s="315"/>
      <c r="C25" s="420" t="s">
        <v>69</v>
      </c>
      <c r="D25" s="323"/>
      <c r="E25" s="547" t="str">
        <f>IF('1.Declaration of interest'!E46=0,"",'1.Declaration of interest'!E46)</f>
        <v/>
      </c>
      <c r="F25" s="547"/>
      <c r="G25" s="547"/>
      <c r="H25" s="547"/>
      <c r="I25" s="547"/>
      <c r="J25" s="547"/>
      <c r="K25" s="315"/>
    </row>
    <row r="26" spans="2:11" ht="7" customHeight="1" x14ac:dyDescent="0.15">
      <c r="B26" s="315"/>
      <c r="C26" s="420"/>
      <c r="D26" s="323"/>
      <c r="E26" s="405"/>
      <c r="F26" s="405"/>
      <c r="G26" s="405"/>
      <c r="H26" s="405"/>
      <c r="I26" s="405"/>
      <c r="J26" s="405"/>
      <c r="K26" s="315"/>
    </row>
    <row r="27" spans="2:11" x14ac:dyDescent="0.15">
      <c r="B27" s="315"/>
      <c r="C27" s="420" t="s">
        <v>70</v>
      </c>
      <c r="D27" s="323"/>
      <c r="E27" s="547" t="str">
        <f>IF('1.Declaration of interest'!E48=0,"",'1.Declaration of interest'!E48)</f>
        <v/>
      </c>
      <c r="F27" s="547"/>
      <c r="G27" s="547"/>
      <c r="H27" s="547"/>
      <c r="I27" s="547"/>
      <c r="J27" s="547"/>
      <c r="K27" s="315"/>
    </row>
    <row r="28" spans="2:11" ht="7" customHeight="1" x14ac:dyDescent="0.15">
      <c r="B28" s="315"/>
      <c r="C28" s="420"/>
      <c r="D28" s="323"/>
      <c r="E28" s="405"/>
      <c r="F28" s="405"/>
      <c r="G28" s="405"/>
      <c r="H28" s="405"/>
      <c r="I28" s="405"/>
      <c r="J28" s="405"/>
      <c r="K28" s="315"/>
    </row>
    <row r="29" spans="2:11" x14ac:dyDescent="0.15">
      <c r="B29" s="315"/>
      <c r="C29" s="420" t="s">
        <v>71</v>
      </c>
      <c r="D29" s="323"/>
      <c r="E29" s="547" t="str">
        <f>IF('1.Declaration of interest'!E50=0,"",'1.Declaration of interest'!E50)</f>
        <v/>
      </c>
      <c r="F29" s="547"/>
      <c r="G29" s="547"/>
      <c r="H29" s="427" t="s">
        <v>72</v>
      </c>
      <c r="I29" s="547" t="str">
        <f>IF('1.Declaration of interest'!J50=0,"",'1.Declaration of interest'!J50)</f>
        <v/>
      </c>
      <c r="J29" s="547"/>
      <c r="K29" s="315"/>
    </row>
    <row r="30" spans="2:11" ht="6.75" customHeight="1" x14ac:dyDescent="0.15">
      <c r="B30" s="315"/>
      <c r="C30" s="315"/>
      <c r="D30" s="323"/>
      <c r="E30" s="324"/>
      <c r="F30" s="324"/>
      <c r="G30" s="324"/>
      <c r="H30" s="324"/>
      <c r="I30" s="324"/>
      <c r="J30" s="324"/>
      <c r="K30" s="315"/>
    </row>
    <row r="31" spans="2:11" x14ac:dyDescent="0.15">
      <c r="C31" s="331" t="s">
        <v>22</v>
      </c>
      <c r="D31" s="332"/>
      <c r="E31" s="332"/>
      <c r="F31" s="332"/>
      <c r="G31" s="332"/>
      <c r="H31" s="332"/>
      <c r="I31" s="332"/>
      <c r="J31" s="332"/>
    </row>
    <row r="32" spans="2:11" ht="15" customHeight="1" x14ac:dyDescent="0.15">
      <c r="B32" s="333"/>
      <c r="C32" s="523" t="s">
        <v>73</v>
      </c>
      <c r="D32" s="523"/>
      <c r="E32" s="523"/>
      <c r="F32" s="523"/>
      <c r="G32" s="523"/>
      <c r="H32" s="523"/>
      <c r="I32" s="523"/>
      <c r="J32" s="523"/>
      <c r="K32" s="333"/>
    </row>
    <row r="33" spans="2:11" ht="6" customHeight="1" thickBot="1" x14ac:dyDescent="0.2">
      <c r="B33" s="315"/>
      <c r="C33" s="334"/>
      <c r="D33" s="323"/>
      <c r="E33" s="323"/>
      <c r="F33" s="323"/>
      <c r="G33" s="323"/>
      <c r="H33" s="323"/>
      <c r="I33" s="323"/>
      <c r="J33" s="323"/>
      <c r="K33" s="315"/>
    </row>
    <row r="34" spans="2:11" ht="15" thickBot="1" x14ac:dyDescent="0.2">
      <c r="B34" s="315"/>
      <c r="C34" s="322" t="s">
        <v>74</v>
      </c>
      <c r="D34" s="323"/>
      <c r="E34" s="323"/>
      <c r="F34" s="548"/>
      <c r="G34" s="549"/>
      <c r="H34" s="549"/>
      <c r="I34" s="549"/>
      <c r="J34" s="550"/>
      <c r="K34" s="315"/>
    </row>
    <row r="35" spans="2:11" ht="6.75" customHeight="1" thickBot="1" x14ac:dyDescent="0.2">
      <c r="B35" s="315"/>
      <c r="C35" s="322"/>
      <c r="D35" s="323"/>
      <c r="E35" s="323"/>
      <c r="F35" s="323"/>
      <c r="G35" s="323"/>
      <c r="H35" s="323"/>
      <c r="I35" s="323"/>
      <c r="J35" s="323"/>
      <c r="K35" s="315"/>
    </row>
    <row r="36" spans="2:11" ht="15" thickBot="1" x14ac:dyDescent="0.2">
      <c r="B36" s="315"/>
      <c r="C36" s="322" t="s">
        <v>75</v>
      </c>
      <c r="D36" s="323"/>
      <c r="E36" s="323"/>
      <c r="F36" s="548"/>
      <c r="G36" s="549"/>
      <c r="H36" s="549"/>
      <c r="I36" s="549"/>
      <c r="J36" s="550"/>
      <c r="K36" s="315"/>
    </row>
    <row r="37" spans="2:11" ht="6.75" customHeight="1" x14ac:dyDescent="0.15">
      <c r="B37" s="315"/>
      <c r="C37" s="335"/>
      <c r="D37" s="327"/>
      <c r="E37" s="327"/>
      <c r="F37" s="327"/>
      <c r="G37" s="327"/>
      <c r="H37" s="327"/>
      <c r="I37" s="327"/>
      <c r="J37" s="327"/>
      <c r="K37" s="315"/>
    </row>
    <row r="38" spans="2:11" ht="15" customHeight="1" x14ac:dyDescent="0.15">
      <c r="B38" s="315"/>
      <c r="C38" s="541" t="s">
        <v>76</v>
      </c>
      <c r="D38" s="551"/>
      <c r="E38" s="551"/>
      <c r="F38" s="551"/>
      <c r="G38" s="551"/>
      <c r="H38" s="551"/>
      <c r="I38" s="551"/>
      <c r="J38" s="551"/>
      <c r="K38" s="315"/>
    </row>
    <row r="39" spans="2:11" ht="6.75" customHeight="1" x14ac:dyDescent="0.15">
      <c r="B39" s="315"/>
      <c r="C39" s="335"/>
      <c r="D39" s="327"/>
      <c r="E39" s="327"/>
      <c r="F39" s="327"/>
      <c r="G39" s="327"/>
      <c r="H39" s="327"/>
      <c r="I39" s="327"/>
      <c r="J39" s="327"/>
      <c r="K39" s="315"/>
    </row>
    <row r="40" spans="2:11" s="318" customFormat="1" ht="29.25" customHeight="1" thickBot="1" x14ac:dyDescent="0.2">
      <c r="B40" s="315"/>
      <c r="C40" s="552" t="s">
        <v>77</v>
      </c>
      <c r="D40" s="552"/>
      <c r="E40" s="552"/>
      <c r="F40" s="552"/>
      <c r="G40" s="552"/>
      <c r="H40" s="552"/>
      <c r="I40" s="553" t="s">
        <v>78</v>
      </c>
      <c r="J40" s="554"/>
      <c r="K40" s="319"/>
    </row>
    <row r="41" spans="2:11" x14ac:dyDescent="0.15">
      <c r="B41" s="315"/>
      <c r="C41" s="555"/>
      <c r="D41" s="556"/>
      <c r="E41" s="556"/>
      <c r="F41" s="556"/>
      <c r="G41" s="556"/>
      <c r="H41" s="556"/>
      <c r="I41" s="557"/>
      <c r="J41" s="558"/>
      <c r="K41" s="315"/>
    </row>
    <row r="42" spans="2:11" x14ac:dyDescent="0.15">
      <c r="B42" s="315"/>
      <c r="C42" s="559"/>
      <c r="D42" s="560"/>
      <c r="E42" s="560"/>
      <c r="F42" s="560"/>
      <c r="G42" s="560"/>
      <c r="H42" s="560"/>
      <c r="I42" s="561"/>
      <c r="J42" s="562"/>
      <c r="K42" s="315"/>
    </row>
    <row r="43" spans="2:11" x14ac:dyDescent="0.15">
      <c r="B43" s="315"/>
      <c r="C43" s="559"/>
      <c r="D43" s="560"/>
      <c r="E43" s="560"/>
      <c r="F43" s="560"/>
      <c r="G43" s="560"/>
      <c r="H43" s="560"/>
      <c r="I43" s="561"/>
      <c r="J43" s="562"/>
      <c r="K43" s="315"/>
    </row>
    <row r="44" spans="2:11" ht="15" thickBot="1" x14ac:dyDescent="0.2">
      <c r="B44" s="315"/>
      <c r="C44" s="572"/>
      <c r="D44" s="573"/>
      <c r="E44" s="573"/>
      <c r="F44" s="573"/>
      <c r="G44" s="573"/>
      <c r="H44" s="573"/>
      <c r="I44" s="574"/>
      <c r="J44" s="575"/>
      <c r="K44" s="315"/>
    </row>
    <row r="45" spans="2:11" ht="7.5" customHeight="1" x14ac:dyDescent="0.15">
      <c r="B45" s="315"/>
      <c r="C45" s="322"/>
      <c r="D45" s="323"/>
      <c r="E45" s="323"/>
      <c r="F45" s="323"/>
      <c r="G45" s="323"/>
      <c r="H45" s="323"/>
      <c r="I45" s="323"/>
      <c r="J45" s="323"/>
      <c r="K45" s="315"/>
    </row>
    <row r="46" spans="2:11" ht="7.5" customHeight="1" thickBot="1" x14ac:dyDescent="0.2">
      <c r="B46" s="315"/>
      <c r="C46" s="322"/>
      <c r="D46" s="323"/>
      <c r="E46" s="323"/>
      <c r="F46" s="323"/>
      <c r="G46" s="323"/>
      <c r="H46" s="323"/>
      <c r="I46" s="323"/>
      <c r="J46" s="323"/>
      <c r="K46" s="315"/>
    </row>
    <row r="47" spans="2:11" ht="15" thickBot="1" x14ac:dyDescent="0.2">
      <c r="B47" s="315"/>
      <c r="C47" s="322" t="s">
        <v>79</v>
      </c>
      <c r="D47" s="323"/>
      <c r="E47" s="327"/>
      <c r="F47" s="327"/>
      <c r="G47" s="323"/>
      <c r="H47" s="464"/>
      <c r="I47" s="406" t="s">
        <v>40</v>
      </c>
      <c r="J47" s="315"/>
      <c r="K47" s="315"/>
    </row>
    <row r="48" spans="2:11" ht="7.5" customHeight="1" thickBot="1" x14ac:dyDescent="0.2">
      <c r="B48" s="315"/>
      <c r="C48" s="322"/>
      <c r="D48" s="323"/>
      <c r="E48" s="327"/>
      <c r="F48" s="327"/>
      <c r="G48" s="323"/>
      <c r="H48" s="323"/>
      <c r="I48" s="323"/>
      <c r="J48" s="323"/>
      <c r="K48" s="315"/>
    </row>
    <row r="49" spans="2:17" ht="15" thickBot="1" x14ac:dyDescent="0.2">
      <c r="B49" s="315"/>
      <c r="C49" s="322" t="s">
        <v>80</v>
      </c>
      <c r="D49" s="323"/>
      <c r="E49" s="327"/>
      <c r="F49" s="327"/>
      <c r="G49" s="323"/>
      <c r="H49" s="464"/>
      <c r="I49" s="406" t="s">
        <v>40</v>
      </c>
      <c r="J49" s="315"/>
      <c r="K49" s="315"/>
      <c r="Q49" s="336"/>
    </row>
    <row r="50" spans="2:17" ht="7.5" customHeight="1" thickBot="1" x14ac:dyDescent="0.2">
      <c r="B50" s="315"/>
      <c r="C50" s="322"/>
      <c r="D50" s="323"/>
      <c r="E50" s="323"/>
      <c r="F50" s="323"/>
      <c r="G50" s="323"/>
      <c r="H50" s="323"/>
      <c r="I50" s="323"/>
      <c r="J50" s="323"/>
      <c r="K50" s="315"/>
    </row>
    <row r="51" spans="2:17" ht="15" thickBot="1" x14ac:dyDescent="0.2">
      <c r="B51" s="315"/>
      <c r="C51" s="322" t="s">
        <v>81</v>
      </c>
      <c r="D51" s="323"/>
      <c r="E51" s="323"/>
      <c r="F51" s="327"/>
      <c r="G51" s="327"/>
      <c r="H51" s="472"/>
      <c r="I51" s="327"/>
      <c r="J51" s="327"/>
      <c r="K51" s="315"/>
    </row>
    <row r="52" spans="2:17" ht="6.75" customHeight="1" x14ac:dyDescent="0.15">
      <c r="B52" s="315"/>
      <c r="C52" s="335"/>
      <c r="D52" s="327"/>
      <c r="E52" s="327"/>
      <c r="F52" s="327"/>
      <c r="G52" s="327"/>
      <c r="H52" s="327"/>
      <c r="I52" s="327"/>
      <c r="J52" s="327"/>
      <c r="K52" s="315"/>
    </row>
    <row r="53" spans="2:17" ht="6.75" customHeight="1" thickBot="1" x14ac:dyDescent="0.2">
      <c r="B53" s="315"/>
      <c r="C53" s="322"/>
      <c r="D53" s="323"/>
      <c r="E53" s="323"/>
      <c r="F53" s="323"/>
      <c r="G53" s="323"/>
      <c r="H53" s="323"/>
      <c r="I53" s="323"/>
      <c r="J53" s="323"/>
      <c r="K53" s="315"/>
    </row>
    <row r="54" spans="2:17" ht="15" customHeight="1" thickBot="1" x14ac:dyDescent="0.2">
      <c r="B54" s="315"/>
      <c r="C54" s="321" t="s">
        <v>82</v>
      </c>
      <c r="D54" s="438"/>
      <c r="E54" s="438"/>
      <c r="F54" s="323"/>
      <c r="G54" s="323"/>
      <c r="H54" s="321" t="s">
        <v>83</v>
      </c>
      <c r="I54" s="465"/>
      <c r="J54" s="435" t="s">
        <v>84</v>
      </c>
      <c r="K54" s="315"/>
    </row>
    <row r="55" spans="2:17" ht="6.75" customHeight="1" thickBot="1" x14ac:dyDescent="0.2">
      <c r="B55" s="315"/>
      <c r="C55" s="322"/>
      <c r="D55" s="323"/>
      <c r="E55" s="323"/>
      <c r="F55" s="323"/>
      <c r="G55" s="323"/>
      <c r="H55" s="321"/>
      <c r="I55" s="323"/>
      <c r="J55" s="337"/>
      <c r="K55" s="315"/>
    </row>
    <row r="56" spans="2:17" ht="15" customHeight="1" thickBot="1" x14ac:dyDescent="0.2">
      <c r="B56" s="315"/>
      <c r="C56" s="322"/>
      <c r="D56" s="323"/>
      <c r="E56" s="323"/>
      <c r="F56" s="323"/>
      <c r="G56" s="323"/>
      <c r="H56" s="321" t="s">
        <v>85</v>
      </c>
      <c r="I56" s="465"/>
      <c r="J56" s="435" t="s">
        <v>84</v>
      </c>
      <c r="K56" s="315"/>
    </row>
    <row r="57" spans="2:17" ht="6.75" customHeight="1" thickBot="1" x14ac:dyDescent="0.2">
      <c r="B57" s="315"/>
      <c r="C57" s="322"/>
      <c r="D57" s="323"/>
      <c r="E57" s="323"/>
      <c r="F57" s="323"/>
      <c r="G57" s="323"/>
      <c r="H57" s="321"/>
      <c r="I57" s="323"/>
      <c r="J57" s="337"/>
      <c r="K57" s="315"/>
    </row>
    <row r="58" spans="2:17" ht="15" customHeight="1" thickBot="1" x14ac:dyDescent="0.2">
      <c r="B58" s="315"/>
      <c r="C58" s="322"/>
      <c r="D58" s="323"/>
      <c r="E58" s="323"/>
      <c r="F58" s="323"/>
      <c r="G58" s="323"/>
      <c r="H58" s="321" t="s">
        <v>86</v>
      </c>
      <c r="I58" s="465"/>
      <c r="J58" s="435" t="s">
        <v>84</v>
      </c>
      <c r="K58" s="315"/>
    </row>
    <row r="59" spans="2:17" ht="6.75" customHeight="1" thickBot="1" x14ac:dyDescent="0.2">
      <c r="B59" s="315"/>
      <c r="C59" s="322"/>
      <c r="D59" s="323"/>
      <c r="E59" s="323"/>
      <c r="F59" s="323"/>
      <c r="G59" s="323"/>
      <c r="H59" s="321"/>
      <c r="I59" s="323"/>
      <c r="J59" s="323"/>
      <c r="K59" s="315"/>
    </row>
    <row r="60" spans="2:17" ht="15" customHeight="1" x14ac:dyDescent="0.15">
      <c r="B60" s="315"/>
      <c r="C60" s="322"/>
      <c r="D60" s="323"/>
      <c r="E60" s="323"/>
      <c r="F60" s="323"/>
      <c r="G60" s="323"/>
      <c r="H60" s="321" t="s">
        <v>87</v>
      </c>
      <c r="I60" s="451">
        <f>I58+I56+I54</f>
        <v>0</v>
      </c>
      <c r="J60" s="435" t="s">
        <v>88</v>
      </c>
      <c r="K60" s="315"/>
    </row>
    <row r="61" spans="2:17" ht="6.75" customHeight="1" thickBot="1" x14ac:dyDescent="0.2">
      <c r="B61" s="315"/>
      <c r="C61" s="322"/>
      <c r="D61" s="323"/>
      <c r="E61" s="323"/>
      <c r="F61" s="323"/>
      <c r="G61" s="323"/>
      <c r="H61" s="327"/>
      <c r="I61" s="323"/>
      <c r="J61" s="323"/>
      <c r="K61" s="315"/>
    </row>
    <row r="62" spans="2:17" ht="15" thickBot="1" x14ac:dyDescent="0.2">
      <c r="B62" s="315"/>
      <c r="C62" s="338" t="s">
        <v>89</v>
      </c>
      <c r="D62" s="323"/>
      <c r="E62" s="323"/>
      <c r="F62" s="321"/>
      <c r="G62" s="321"/>
      <c r="H62" s="327"/>
      <c r="I62" s="569"/>
      <c r="J62" s="570"/>
      <c r="K62" s="315"/>
    </row>
    <row r="63" spans="2:17" ht="6.75" customHeight="1" x14ac:dyDescent="0.15">
      <c r="B63" s="315"/>
      <c r="C63" s="335"/>
      <c r="D63" s="327"/>
      <c r="E63" s="327"/>
      <c r="F63" s="327"/>
      <c r="G63" s="327"/>
      <c r="H63" s="327"/>
      <c r="I63" s="327"/>
      <c r="J63" s="327"/>
      <c r="K63" s="315"/>
    </row>
    <row r="64" spans="2:17" ht="6.75" customHeight="1" x14ac:dyDescent="0.15">
      <c r="B64" s="315"/>
      <c r="C64" s="322"/>
      <c r="D64" s="323"/>
      <c r="E64" s="323"/>
      <c r="F64" s="323"/>
      <c r="G64" s="323"/>
      <c r="H64" s="323"/>
      <c r="I64" s="323"/>
      <c r="J64" s="323"/>
      <c r="K64" s="315"/>
    </row>
    <row r="65" spans="2:17" ht="15" customHeight="1" x14ac:dyDescent="0.15">
      <c r="B65" s="315"/>
      <c r="C65" s="541" t="s">
        <v>90</v>
      </c>
      <c r="D65" s="541"/>
      <c r="E65" s="541"/>
      <c r="F65" s="541"/>
      <c r="G65" s="541"/>
      <c r="H65" s="541"/>
      <c r="I65" s="571">
        <f>MIN(325000,(0.08*H51+I62)*0.75)</f>
        <v>0</v>
      </c>
      <c r="J65" s="571"/>
      <c r="K65" s="315"/>
    </row>
    <row r="66" spans="2:17" ht="6.75" customHeight="1" x14ac:dyDescent="0.15">
      <c r="B66" s="315"/>
      <c r="C66" s="322"/>
      <c r="D66" s="323"/>
      <c r="E66" s="323"/>
      <c r="F66" s="323"/>
      <c r="G66" s="323"/>
      <c r="H66" s="323"/>
      <c r="I66" s="323"/>
      <c r="J66" s="323"/>
      <c r="K66" s="315"/>
    </row>
    <row r="67" spans="2:17" x14ac:dyDescent="0.15">
      <c r="D67" s="332"/>
      <c r="E67" s="332"/>
      <c r="F67" s="332"/>
      <c r="G67" s="332"/>
      <c r="H67" s="332"/>
      <c r="I67" s="332"/>
      <c r="J67" s="332"/>
    </row>
    <row r="68" spans="2:17" ht="15" customHeight="1" x14ac:dyDescent="0.15">
      <c r="B68" s="333"/>
      <c r="C68" s="523" t="s">
        <v>92</v>
      </c>
      <c r="D68" s="523"/>
      <c r="E68" s="523"/>
      <c r="F68" s="523"/>
      <c r="G68" s="523"/>
      <c r="H68" s="523"/>
      <c r="I68" s="523"/>
      <c r="J68" s="523"/>
      <c r="K68" s="333"/>
    </row>
    <row r="69" spans="2:17" ht="6.75" customHeight="1" x14ac:dyDescent="0.15">
      <c r="B69" s="315"/>
      <c r="C69" s="322"/>
      <c r="D69" s="323"/>
      <c r="E69" s="323"/>
      <c r="F69" s="323"/>
      <c r="G69" s="323"/>
      <c r="H69" s="323"/>
      <c r="I69" s="323"/>
      <c r="J69" s="323"/>
      <c r="K69" s="315"/>
    </row>
    <row r="70" spans="2:17" ht="66" customHeight="1" x14ac:dyDescent="0.15">
      <c r="B70" s="315"/>
      <c r="C70" s="541" t="s">
        <v>93</v>
      </c>
      <c r="D70" s="551"/>
      <c r="E70" s="551"/>
      <c r="F70" s="551"/>
      <c r="G70" s="551"/>
      <c r="H70" s="551"/>
      <c r="I70" s="551"/>
      <c r="J70" s="551"/>
      <c r="K70" s="315"/>
    </row>
    <row r="71" spans="2:17" ht="6.75" customHeight="1" thickBot="1" x14ac:dyDescent="0.2">
      <c r="B71" s="315"/>
      <c r="C71" s="335"/>
      <c r="D71" s="327"/>
      <c r="E71" s="327"/>
      <c r="F71" s="327"/>
      <c r="G71" s="327"/>
      <c r="H71" s="327"/>
      <c r="I71" s="327"/>
      <c r="J71" s="327"/>
      <c r="K71" s="315"/>
    </row>
    <row r="72" spans="2:17" s="318" customFormat="1" ht="19.5" customHeight="1" thickBot="1" x14ac:dyDescent="0.2">
      <c r="B72" s="319"/>
      <c r="C72" s="576" t="s">
        <v>94</v>
      </c>
      <c r="D72" s="576"/>
      <c r="E72" s="577"/>
      <c r="F72" s="578" t="s">
        <v>95</v>
      </c>
      <c r="G72" s="579"/>
      <c r="H72" s="579"/>
      <c r="I72" s="579"/>
      <c r="J72" s="580"/>
      <c r="K72" s="319"/>
      <c r="N72" s="339"/>
      <c r="O72" s="339"/>
      <c r="P72" s="339"/>
      <c r="Q72" s="339"/>
    </row>
    <row r="73" spans="2:17" ht="15" customHeight="1" x14ac:dyDescent="0.15">
      <c r="B73" s="315"/>
      <c r="C73" s="563" t="s">
        <v>96</v>
      </c>
      <c r="D73" s="581"/>
      <c r="E73" s="582"/>
      <c r="F73" s="583"/>
      <c r="G73" s="584" t="str">
        <f>VLOOKUP(F72,'X.Calculs DATECH'!$A$58:$F$69,3,FALSE)</f>
        <v xml:space="preserve"> </v>
      </c>
      <c r="H73" s="584"/>
      <c r="I73" s="585"/>
      <c r="J73" s="424"/>
      <c r="K73" s="315"/>
      <c r="N73" s="339"/>
      <c r="O73" s="2"/>
      <c r="P73" s="339"/>
      <c r="Q73" s="340"/>
    </row>
    <row r="74" spans="2:17" ht="15" customHeight="1" x14ac:dyDescent="0.15">
      <c r="B74" s="315"/>
      <c r="C74" s="563" t="s">
        <v>97</v>
      </c>
      <c r="D74" s="563"/>
      <c r="E74" s="586"/>
      <c r="F74" s="587"/>
      <c r="G74" s="566" t="s">
        <v>98</v>
      </c>
      <c r="H74" s="567"/>
      <c r="I74" s="568"/>
      <c r="J74" s="425"/>
      <c r="K74" s="315"/>
    </row>
    <row r="75" spans="2:17" ht="15" customHeight="1" thickBot="1" x14ac:dyDescent="0.2">
      <c r="B75" s="315"/>
      <c r="C75" s="563" t="s">
        <v>489</v>
      </c>
      <c r="D75" s="563"/>
      <c r="E75" s="564"/>
      <c r="F75" s="565"/>
      <c r="G75" s="566" t="s">
        <v>100</v>
      </c>
      <c r="H75" s="567"/>
      <c r="I75" s="568"/>
      <c r="J75" s="426"/>
      <c r="K75" s="315"/>
    </row>
    <row r="76" spans="2:17" ht="7.5" customHeight="1" thickBot="1" x14ac:dyDescent="0.2">
      <c r="B76" s="315"/>
      <c r="C76" s="322"/>
      <c r="D76" s="323"/>
      <c r="E76" s="323"/>
      <c r="F76" s="323"/>
      <c r="G76" s="323"/>
      <c r="H76" s="323"/>
      <c r="I76" s="323"/>
      <c r="J76" s="323"/>
      <c r="K76" s="315"/>
    </row>
    <row r="77" spans="2:17" s="318" customFormat="1" ht="19.5" customHeight="1" thickBot="1" x14ac:dyDescent="0.2">
      <c r="B77" s="319"/>
      <c r="C77" s="576" t="s">
        <v>101</v>
      </c>
      <c r="D77" s="576"/>
      <c r="E77" s="577"/>
      <c r="F77" s="578" t="s">
        <v>95</v>
      </c>
      <c r="G77" s="579"/>
      <c r="H77" s="579"/>
      <c r="I77" s="579"/>
      <c r="J77" s="580"/>
      <c r="K77" s="319"/>
      <c r="N77" s="339"/>
      <c r="O77" s="339"/>
      <c r="P77" s="339"/>
      <c r="Q77" s="339"/>
    </row>
    <row r="78" spans="2:17" ht="15" customHeight="1" x14ac:dyDescent="0.15">
      <c r="B78" s="315"/>
      <c r="C78" s="563" t="s">
        <v>96</v>
      </c>
      <c r="D78" s="581"/>
      <c r="E78" s="582"/>
      <c r="F78" s="583"/>
      <c r="G78" s="584" t="str">
        <f>VLOOKUP(F77,'X.Calculs DATECH'!$A$58:$F$69,3,FALSE)</f>
        <v xml:space="preserve"> </v>
      </c>
      <c r="H78" s="584"/>
      <c r="I78" s="585"/>
      <c r="J78" s="424"/>
      <c r="K78" s="315"/>
      <c r="N78" s="339"/>
      <c r="O78" s="2"/>
      <c r="P78" s="339"/>
      <c r="Q78" s="340"/>
    </row>
    <row r="79" spans="2:17" ht="15" customHeight="1" x14ac:dyDescent="0.15">
      <c r="B79" s="315"/>
      <c r="C79" s="563" t="s">
        <v>97</v>
      </c>
      <c r="D79" s="563"/>
      <c r="E79" s="586"/>
      <c r="F79" s="587"/>
      <c r="G79" s="566" t="s">
        <v>98</v>
      </c>
      <c r="H79" s="567"/>
      <c r="I79" s="568"/>
      <c r="J79" s="425"/>
      <c r="K79" s="315"/>
    </row>
    <row r="80" spans="2:17" ht="15" customHeight="1" thickBot="1" x14ac:dyDescent="0.2">
      <c r="B80" s="315"/>
      <c r="C80" s="563" t="s">
        <v>489</v>
      </c>
      <c r="D80" s="563"/>
      <c r="E80" s="564"/>
      <c r="F80" s="565"/>
      <c r="G80" s="566" t="s">
        <v>100</v>
      </c>
      <c r="H80" s="567"/>
      <c r="I80" s="568"/>
      <c r="J80" s="426"/>
      <c r="K80" s="315"/>
    </row>
    <row r="81" spans="2:17" ht="7.5" customHeight="1" thickBot="1" x14ac:dyDescent="0.2">
      <c r="B81" s="315"/>
      <c r="C81" s="322"/>
      <c r="D81" s="323"/>
      <c r="E81" s="323"/>
      <c r="F81" s="323"/>
      <c r="G81" s="323"/>
      <c r="H81" s="323"/>
      <c r="I81" s="323"/>
      <c r="J81" s="323"/>
      <c r="K81" s="315"/>
      <c r="O81" s="341"/>
    </row>
    <row r="82" spans="2:17" s="318" customFormat="1" ht="19.5" customHeight="1" thickBot="1" x14ac:dyDescent="0.2">
      <c r="B82" s="319"/>
      <c r="C82" s="576" t="s">
        <v>143</v>
      </c>
      <c r="D82" s="576"/>
      <c r="E82" s="577"/>
      <c r="F82" s="578" t="s">
        <v>95</v>
      </c>
      <c r="G82" s="579"/>
      <c r="H82" s="579"/>
      <c r="I82" s="579"/>
      <c r="J82" s="580"/>
      <c r="K82" s="319"/>
      <c r="N82" s="339"/>
      <c r="O82" s="339"/>
      <c r="P82" s="339"/>
      <c r="Q82" s="339"/>
    </row>
    <row r="83" spans="2:17" ht="15" customHeight="1" x14ac:dyDescent="0.15">
      <c r="B83" s="315"/>
      <c r="C83" s="563" t="s">
        <v>102</v>
      </c>
      <c r="D83" s="581"/>
      <c r="E83" s="582"/>
      <c r="F83" s="583"/>
      <c r="G83" s="584" t="str">
        <f>VLOOKUP(F82,'X.Calculs DATECH'!$A$58:$F$69,3,FALSE)</f>
        <v xml:space="preserve"> </v>
      </c>
      <c r="H83" s="584"/>
      <c r="I83" s="585"/>
      <c r="J83" s="424"/>
      <c r="K83" s="315"/>
      <c r="N83" s="339"/>
      <c r="O83" s="2"/>
      <c r="P83" s="339"/>
      <c r="Q83" s="340"/>
    </row>
    <row r="84" spans="2:17" ht="15" customHeight="1" x14ac:dyDescent="0.15">
      <c r="B84" s="315"/>
      <c r="C84" s="563" t="s">
        <v>97</v>
      </c>
      <c r="D84" s="563"/>
      <c r="E84" s="586"/>
      <c r="F84" s="587"/>
      <c r="G84" s="566" t="s">
        <v>98</v>
      </c>
      <c r="H84" s="567"/>
      <c r="I84" s="568"/>
      <c r="J84" s="425"/>
      <c r="K84" s="315"/>
    </row>
    <row r="85" spans="2:17" ht="15" customHeight="1" thickBot="1" x14ac:dyDescent="0.2">
      <c r="B85" s="315"/>
      <c r="C85" s="563" t="s">
        <v>489</v>
      </c>
      <c r="D85" s="563"/>
      <c r="E85" s="564"/>
      <c r="F85" s="565"/>
      <c r="G85" s="566" t="s">
        <v>100</v>
      </c>
      <c r="H85" s="567"/>
      <c r="I85" s="568"/>
      <c r="J85" s="426"/>
      <c r="K85" s="315"/>
    </row>
    <row r="86" spans="2:17" ht="7.5" customHeight="1" x14ac:dyDescent="0.15">
      <c r="B86" s="315"/>
      <c r="C86" s="322"/>
      <c r="D86" s="323"/>
      <c r="E86" s="323"/>
      <c r="F86" s="323"/>
      <c r="G86" s="323"/>
      <c r="H86" s="323"/>
      <c r="I86" s="323"/>
      <c r="J86" s="323"/>
      <c r="K86" s="315"/>
      <c r="O86" s="341"/>
    </row>
    <row r="87" spans="2:17" ht="7.5" customHeight="1" thickBot="1" x14ac:dyDescent="0.2">
      <c r="B87" s="315"/>
      <c r="C87" s="322"/>
      <c r="D87" s="323"/>
      <c r="E87" s="323"/>
      <c r="F87" s="323"/>
      <c r="G87" s="323"/>
      <c r="H87" s="323"/>
      <c r="I87" s="323"/>
      <c r="J87" s="323"/>
      <c r="K87" s="315"/>
      <c r="O87" s="341"/>
    </row>
    <row r="88" spans="2:17" s="318" customFormat="1" ht="19.5" customHeight="1" thickBot="1" x14ac:dyDescent="0.2">
      <c r="B88" s="319"/>
      <c r="C88" s="576" t="s">
        <v>144</v>
      </c>
      <c r="D88" s="576"/>
      <c r="E88" s="577"/>
      <c r="F88" s="578" t="s">
        <v>95</v>
      </c>
      <c r="G88" s="579"/>
      <c r="H88" s="579"/>
      <c r="I88" s="579"/>
      <c r="J88" s="580"/>
      <c r="K88" s="319"/>
      <c r="N88" s="339"/>
      <c r="O88" s="339"/>
      <c r="P88" s="339"/>
      <c r="Q88" s="339"/>
    </row>
    <row r="89" spans="2:17" ht="15" customHeight="1" x14ac:dyDescent="0.15">
      <c r="B89" s="315"/>
      <c r="C89" s="563" t="s">
        <v>102</v>
      </c>
      <c r="D89" s="581"/>
      <c r="E89" s="582"/>
      <c r="F89" s="583"/>
      <c r="G89" s="584" t="str">
        <f>VLOOKUP(F88,'X.Calculs DATECH'!$A$58:$F$69,3,FALSE)</f>
        <v xml:space="preserve"> </v>
      </c>
      <c r="H89" s="584"/>
      <c r="I89" s="585"/>
      <c r="J89" s="424"/>
      <c r="K89" s="315"/>
      <c r="N89" s="339"/>
      <c r="O89" s="2"/>
      <c r="P89" s="339"/>
      <c r="Q89" s="340"/>
    </row>
    <row r="90" spans="2:17" ht="15" customHeight="1" x14ac:dyDescent="0.15">
      <c r="B90" s="315"/>
      <c r="C90" s="563" t="s">
        <v>97</v>
      </c>
      <c r="D90" s="563"/>
      <c r="E90" s="586"/>
      <c r="F90" s="587"/>
      <c r="G90" s="566" t="s">
        <v>98</v>
      </c>
      <c r="H90" s="567"/>
      <c r="I90" s="568"/>
      <c r="J90" s="425"/>
      <c r="K90" s="315"/>
    </row>
    <row r="91" spans="2:17" ht="15" customHeight="1" thickBot="1" x14ac:dyDescent="0.2">
      <c r="B91" s="315"/>
      <c r="C91" s="563" t="s">
        <v>489</v>
      </c>
      <c r="D91" s="563"/>
      <c r="E91" s="564"/>
      <c r="F91" s="565"/>
      <c r="G91" s="566" t="s">
        <v>100</v>
      </c>
      <c r="H91" s="567"/>
      <c r="I91" s="568"/>
      <c r="J91" s="426"/>
      <c r="K91" s="315"/>
    </row>
    <row r="92" spans="2:17" ht="7.5" customHeight="1" thickBot="1" x14ac:dyDescent="0.2">
      <c r="B92" s="315"/>
      <c r="C92" s="322"/>
      <c r="D92" s="323"/>
      <c r="E92" s="323"/>
      <c r="F92" s="323"/>
      <c r="G92" s="323"/>
      <c r="H92" s="323"/>
      <c r="I92" s="323"/>
      <c r="J92" s="323"/>
      <c r="K92" s="315"/>
      <c r="O92" s="341"/>
    </row>
    <row r="93" spans="2:17" s="318" customFormat="1" ht="19.5" customHeight="1" thickBot="1" x14ac:dyDescent="0.2">
      <c r="B93" s="319"/>
      <c r="C93" s="576" t="s">
        <v>145</v>
      </c>
      <c r="D93" s="576"/>
      <c r="E93" s="577"/>
      <c r="F93" s="578" t="s">
        <v>95</v>
      </c>
      <c r="G93" s="579"/>
      <c r="H93" s="579"/>
      <c r="I93" s="579"/>
      <c r="J93" s="580"/>
      <c r="K93" s="319"/>
      <c r="N93" s="339"/>
      <c r="O93" s="339"/>
      <c r="P93" s="339"/>
      <c r="Q93" s="339"/>
    </row>
    <row r="94" spans="2:17" ht="15" customHeight="1" x14ac:dyDescent="0.15">
      <c r="B94" s="315"/>
      <c r="C94" s="563" t="s">
        <v>102</v>
      </c>
      <c r="D94" s="581"/>
      <c r="E94" s="582"/>
      <c r="F94" s="583"/>
      <c r="G94" s="584" t="str">
        <f>VLOOKUP(F93,'X.Calculs DATECH'!$A$58:$F$69,3,FALSE)</f>
        <v xml:space="preserve"> </v>
      </c>
      <c r="H94" s="584"/>
      <c r="I94" s="585"/>
      <c r="J94" s="424"/>
      <c r="K94" s="315"/>
      <c r="N94" s="339"/>
      <c r="O94" s="2"/>
      <c r="P94" s="339"/>
      <c r="Q94" s="340"/>
    </row>
    <row r="95" spans="2:17" ht="15" customHeight="1" x14ac:dyDescent="0.15">
      <c r="B95" s="315"/>
      <c r="C95" s="563" t="s">
        <v>97</v>
      </c>
      <c r="D95" s="563"/>
      <c r="E95" s="586"/>
      <c r="F95" s="587"/>
      <c r="G95" s="566" t="s">
        <v>98</v>
      </c>
      <c r="H95" s="567"/>
      <c r="I95" s="568"/>
      <c r="J95" s="425"/>
      <c r="K95" s="315"/>
    </row>
    <row r="96" spans="2:17" ht="15" customHeight="1" thickBot="1" x14ac:dyDescent="0.2">
      <c r="B96" s="315"/>
      <c r="C96" s="563" t="s">
        <v>489</v>
      </c>
      <c r="D96" s="563"/>
      <c r="E96" s="564"/>
      <c r="F96" s="565"/>
      <c r="G96" s="566" t="s">
        <v>100</v>
      </c>
      <c r="H96" s="567"/>
      <c r="I96" s="568"/>
      <c r="J96" s="426"/>
      <c r="K96" s="315"/>
    </row>
    <row r="97" spans="2:17" ht="7.5" customHeight="1" thickBot="1" x14ac:dyDescent="0.2">
      <c r="B97" s="315"/>
      <c r="C97" s="322"/>
      <c r="D97" s="323"/>
      <c r="E97" s="323"/>
      <c r="F97" s="323"/>
      <c r="G97" s="323"/>
      <c r="H97" s="323"/>
      <c r="I97" s="323"/>
      <c r="J97" s="323"/>
      <c r="K97" s="315"/>
      <c r="O97" s="341"/>
    </row>
    <row r="98" spans="2:17" s="318" customFormat="1" ht="19.5" customHeight="1" thickBot="1" x14ac:dyDescent="0.2">
      <c r="B98" s="319"/>
      <c r="C98" s="576" t="s">
        <v>146</v>
      </c>
      <c r="D98" s="576"/>
      <c r="E98" s="577"/>
      <c r="F98" s="578" t="s">
        <v>95</v>
      </c>
      <c r="G98" s="579"/>
      <c r="H98" s="579"/>
      <c r="I98" s="579"/>
      <c r="J98" s="580"/>
      <c r="K98" s="319"/>
      <c r="N98" s="339"/>
      <c r="O98" s="339"/>
      <c r="P98" s="339"/>
      <c r="Q98" s="339"/>
    </row>
    <row r="99" spans="2:17" ht="15" customHeight="1" x14ac:dyDescent="0.15">
      <c r="B99" s="315"/>
      <c r="C99" s="563" t="s">
        <v>102</v>
      </c>
      <c r="D99" s="581"/>
      <c r="E99" s="582"/>
      <c r="F99" s="583"/>
      <c r="G99" s="584" t="str">
        <f>VLOOKUP(F98,'X.Calculs DATECH'!$A$58:$F$69,3,FALSE)</f>
        <v xml:space="preserve"> </v>
      </c>
      <c r="H99" s="584"/>
      <c r="I99" s="585"/>
      <c r="J99" s="424"/>
      <c r="K99" s="315"/>
      <c r="N99" s="339"/>
      <c r="O99" s="2"/>
      <c r="P99" s="339"/>
      <c r="Q99" s="340"/>
    </row>
    <row r="100" spans="2:17" ht="15" customHeight="1" x14ac:dyDescent="0.15">
      <c r="B100" s="315"/>
      <c r="C100" s="563" t="s">
        <v>97</v>
      </c>
      <c r="D100" s="563"/>
      <c r="E100" s="586"/>
      <c r="F100" s="587"/>
      <c r="G100" s="566" t="s">
        <v>98</v>
      </c>
      <c r="H100" s="567"/>
      <c r="I100" s="568"/>
      <c r="J100" s="425"/>
      <c r="K100" s="315"/>
    </row>
    <row r="101" spans="2:17" ht="15" customHeight="1" thickBot="1" x14ac:dyDescent="0.2">
      <c r="B101" s="315"/>
      <c r="C101" s="563" t="s">
        <v>489</v>
      </c>
      <c r="D101" s="563"/>
      <c r="E101" s="564"/>
      <c r="F101" s="565"/>
      <c r="G101" s="566" t="s">
        <v>100</v>
      </c>
      <c r="H101" s="567"/>
      <c r="I101" s="568"/>
      <c r="J101" s="426"/>
      <c r="K101" s="315"/>
    </row>
    <row r="102" spans="2:17" ht="15" customHeight="1" x14ac:dyDescent="0.15">
      <c r="B102" s="315"/>
      <c r="C102" s="484"/>
      <c r="D102" s="484"/>
      <c r="E102" s="484"/>
      <c r="F102" s="484"/>
      <c r="G102" s="484"/>
      <c r="H102" s="484"/>
      <c r="I102" s="484"/>
      <c r="J102" s="484"/>
      <c r="K102" s="315"/>
    </row>
    <row r="103" spans="2:17" ht="78" customHeight="1" x14ac:dyDescent="0.15">
      <c r="B103" s="315"/>
      <c r="C103" s="525" t="s">
        <v>510</v>
      </c>
      <c r="D103" s="525"/>
      <c r="E103" s="525"/>
      <c r="F103" s="525"/>
      <c r="G103" s="525"/>
      <c r="H103" s="525"/>
      <c r="I103" s="525"/>
      <c r="J103" s="525"/>
      <c r="K103" s="315"/>
    </row>
    <row r="104" spans="2:17" ht="15" customHeight="1" thickBot="1" x14ac:dyDescent="0.2">
      <c r="B104" s="315"/>
      <c r="C104" s="503" t="s">
        <v>511</v>
      </c>
      <c r="D104" s="492"/>
      <c r="E104" s="492"/>
      <c r="F104" s="492"/>
      <c r="G104" s="492"/>
      <c r="H104" s="497"/>
      <c r="I104" s="497"/>
      <c r="J104" s="497"/>
      <c r="K104" s="315"/>
    </row>
    <row r="105" spans="2:17" ht="81" customHeight="1" thickBot="1" x14ac:dyDescent="0.2">
      <c r="B105" s="315"/>
      <c r="C105" s="606"/>
      <c r="D105" s="724"/>
      <c r="E105" s="724"/>
      <c r="F105" s="724"/>
      <c r="G105" s="724"/>
      <c r="H105" s="724"/>
      <c r="I105" s="724"/>
      <c r="J105" s="607"/>
      <c r="K105" s="315"/>
    </row>
    <row r="106" spans="2:17" ht="15" customHeight="1" thickBot="1" x14ac:dyDescent="0.2">
      <c r="B106" s="315"/>
      <c r="C106" s="484"/>
      <c r="D106" s="484"/>
      <c r="E106" s="484"/>
      <c r="F106" s="484"/>
      <c r="G106" s="484"/>
      <c r="H106" s="485"/>
      <c r="I106" s="485"/>
      <c r="J106" s="485"/>
      <c r="K106" s="315"/>
    </row>
    <row r="107" spans="2:17" ht="15" customHeight="1" thickBot="1" x14ac:dyDescent="0.2">
      <c r="B107" s="315"/>
      <c r="C107" s="357" t="s">
        <v>512</v>
      </c>
      <c r="D107" s="487"/>
      <c r="E107" s="486"/>
      <c r="F107" s="486"/>
      <c r="G107" s="486"/>
      <c r="H107" s="725"/>
      <c r="I107" s="726"/>
      <c r="J107" s="727"/>
      <c r="K107" s="315"/>
    </row>
    <row r="108" spans="2:17" ht="7.5" customHeight="1" x14ac:dyDescent="0.15">
      <c r="B108" s="315"/>
      <c r="C108" s="322"/>
      <c r="D108" s="323"/>
      <c r="E108" s="323"/>
      <c r="F108" s="323"/>
      <c r="G108" s="323"/>
      <c r="H108" s="323"/>
      <c r="I108" s="323"/>
      <c r="J108" s="323"/>
      <c r="K108" s="315"/>
    </row>
    <row r="109" spans="2:17" x14ac:dyDescent="0.15">
      <c r="D109" s="332"/>
      <c r="E109" s="332"/>
      <c r="F109" s="332"/>
      <c r="G109" s="332"/>
      <c r="H109" s="332"/>
      <c r="I109" s="332"/>
      <c r="J109" s="332"/>
    </row>
    <row r="110" spans="2:17" ht="15" customHeight="1" x14ac:dyDescent="0.15">
      <c r="B110" s="333"/>
      <c r="C110" s="523" t="s">
        <v>104</v>
      </c>
      <c r="D110" s="523"/>
      <c r="E110" s="523"/>
      <c r="F110" s="523"/>
      <c r="G110" s="523"/>
      <c r="H110" s="523"/>
      <c r="I110" s="523"/>
      <c r="J110" s="523"/>
      <c r="K110" s="333"/>
    </row>
    <row r="111" spans="2:17" ht="6" customHeight="1" x14ac:dyDescent="0.15">
      <c r="B111" s="315"/>
      <c r="C111" s="334"/>
      <c r="D111" s="323"/>
      <c r="E111" s="323"/>
      <c r="F111" s="323"/>
      <c r="G111" s="323"/>
      <c r="H111" s="323"/>
      <c r="I111" s="323"/>
      <c r="J111" s="323"/>
      <c r="K111" s="315"/>
    </row>
    <row r="112" spans="2:17" s="318" customFormat="1" ht="18" customHeight="1" x14ac:dyDescent="0.15">
      <c r="B112" s="319"/>
      <c r="C112" s="320" t="s">
        <v>105</v>
      </c>
      <c r="D112" s="321"/>
      <c r="E112" s="321"/>
      <c r="F112" s="321"/>
      <c r="G112" s="321"/>
      <c r="H112" s="321"/>
      <c r="I112" s="321"/>
      <c r="J112" s="321"/>
      <c r="K112" s="319"/>
    </row>
    <row r="113" spans="2:11" ht="6.75" customHeight="1" thickBot="1" x14ac:dyDescent="0.2">
      <c r="B113" s="315"/>
      <c r="C113" s="322"/>
      <c r="D113" s="323"/>
      <c r="E113" s="323"/>
      <c r="F113" s="323"/>
      <c r="G113" s="323"/>
      <c r="H113" s="323"/>
      <c r="I113" s="323"/>
      <c r="J113" s="321"/>
      <c r="K113" s="315"/>
    </row>
    <row r="114" spans="2:11" s="318" customFormat="1" ht="29.25" customHeight="1" thickBot="1" x14ac:dyDescent="0.2">
      <c r="B114" s="319"/>
      <c r="C114" s="590" t="s">
        <v>77</v>
      </c>
      <c r="D114" s="591"/>
      <c r="E114" s="594" t="s">
        <v>106</v>
      </c>
      <c r="F114" s="595"/>
      <c r="G114" s="466"/>
      <c r="H114" s="596" t="s">
        <v>107</v>
      </c>
      <c r="I114" s="597"/>
      <c r="J114" s="321"/>
      <c r="K114" s="319"/>
    </row>
    <row r="115" spans="2:11" s="318" customFormat="1" ht="29" customHeight="1" thickBot="1" x14ac:dyDescent="0.2">
      <c r="B115" s="319"/>
      <c r="C115" s="592"/>
      <c r="D115" s="593"/>
      <c r="E115" s="450" t="s">
        <v>108</v>
      </c>
      <c r="F115" s="460" t="s">
        <v>109</v>
      </c>
      <c r="G115" s="467"/>
      <c r="H115" s="470" t="s">
        <v>108</v>
      </c>
      <c r="I115" s="471" t="s">
        <v>109</v>
      </c>
      <c r="J115" s="321"/>
      <c r="K115" s="319"/>
    </row>
    <row r="116" spans="2:11" x14ac:dyDescent="0.15">
      <c r="B116" s="315"/>
      <c r="C116" s="588" t="s">
        <v>110</v>
      </c>
      <c r="D116" s="589"/>
      <c r="E116" s="456"/>
      <c r="F116" s="457"/>
      <c r="G116" s="323"/>
      <c r="H116" s="456"/>
      <c r="I116" s="468"/>
      <c r="J116" s="321"/>
      <c r="K116" s="315"/>
    </row>
    <row r="117" spans="2:11" x14ac:dyDescent="0.15">
      <c r="B117" s="315"/>
      <c r="C117" s="588" t="s">
        <v>111</v>
      </c>
      <c r="D117" s="589"/>
      <c r="E117" s="458"/>
      <c r="F117" s="459"/>
      <c r="G117" s="323"/>
      <c r="H117" s="458"/>
      <c r="I117" s="469"/>
      <c r="J117" s="321"/>
      <c r="K117" s="315"/>
    </row>
    <row r="118" spans="2:11" x14ac:dyDescent="0.15">
      <c r="B118" s="315"/>
      <c r="C118" s="588" t="s">
        <v>112</v>
      </c>
      <c r="D118" s="589"/>
      <c r="E118" s="458"/>
      <c r="F118" s="459"/>
      <c r="G118" s="323"/>
      <c r="H118" s="458"/>
      <c r="I118" s="469"/>
      <c r="J118" s="321"/>
      <c r="K118" s="315"/>
    </row>
    <row r="119" spans="2:11" x14ac:dyDescent="0.15">
      <c r="B119" s="315"/>
      <c r="C119" s="588" t="s">
        <v>113</v>
      </c>
      <c r="D119" s="589"/>
      <c r="E119" s="458"/>
      <c r="F119" s="459"/>
      <c r="G119" s="323"/>
      <c r="H119" s="458"/>
      <c r="I119" s="469"/>
      <c r="J119" s="321"/>
      <c r="K119" s="315"/>
    </row>
    <row r="120" spans="2:11" x14ac:dyDescent="0.15">
      <c r="B120" s="315"/>
      <c r="C120" s="588" t="s">
        <v>490</v>
      </c>
      <c r="D120" s="589"/>
      <c r="E120" s="458"/>
      <c r="F120" s="459"/>
      <c r="G120" s="323"/>
      <c r="H120" s="458"/>
      <c r="I120" s="469"/>
      <c r="J120" s="321"/>
      <c r="K120" s="315"/>
    </row>
    <row r="121" spans="2:11" x14ac:dyDescent="0.15">
      <c r="B121" s="315"/>
      <c r="C121" s="588" t="s">
        <v>114</v>
      </c>
      <c r="D121" s="589"/>
      <c r="E121" s="458"/>
      <c r="F121" s="459"/>
      <c r="G121" s="323"/>
      <c r="H121" s="458"/>
      <c r="I121" s="469"/>
      <c r="J121" s="321"/>
      <c r="K121" s="315"/>
    </row>
    <row r="122" spans="2:11" x14ac:dyDescent="0.15">
      <c r="B122" s="315"/>
      <c r="C122" s="588" t="s">
        <v>115</v>
      </c>
      <c r="D122" s="589"/>
      <c r="E122" s="458"/>
      <c r="F122" s="459"/>
      <c r="G122" s="323"/>
      <c r="H122" s="458"/>
      <c r="I122" s="469"/>
      <c r="J122" s="321"/>
      <c r="K122" s="315"/>
    </row>
    <row r="123" spans="2:11" x14ac:dyDescent="0.15">
      <c r="B123" s="315"/>
      <c r="C123" s="588" t="s">
        <v>116</v>
      </c>
      <c r="D123" s="589"/>
      <c r="E123" s="458"/>
      <c r="F123" s="459"/>
      <c r="G123" s="323"/>
      <c r="H123" s="458"/>
      <c r="I123" s="469"/>
      <c r="J123" s="321"/>
      <c r="K123" s="315"/>
    </row>
    <row r="124" spans="2:11" ht="20.25" customHeight="1" x14ac:dyDescent="0.15">
      <c r="B124" s="315"/>
      <c r="C124" s="599" t="s">
        <v>117</v>
      </c>
      <c r="D124" s="599"/>
      <c r="E124" s="455">
        <f>SUM(E116:E123)</f>
        <v>0</v>
      </c>
      <c r="F124" s="455">
        <f>SUM(F116:G123)</f>
        <v>0</v>
      </c>
      <c r="G124" s="323"/>
      <c r="H124" s="455">
        <f>SUM(H116:H123)</f>
        <v>0</v>
      </c>
      <c r="I124" s="455">
        <f>SUM(I116:J123)</f>
        <v>0</v>
      </c>
      <c r="J124" s="321"/>
      <c r="K124" s="315"/>
    </row>
    <row r="125" spans="2:11" ht="20.25" customHeight="1" x14ac:dyDescent="0.15">
      <c r="B125" s="315"/>
      <c r="C125" s="598" t="s">
        <v>118</v>
      </c>
      <c r="D125" s="598"/>
      <c r="E125" s="449" t="s">
        <v>119</v>
      </c>
      <c r="F125" s="449">
        <f>ROUND(F124/'X.Calculs DATECH'!$E$118,0)</f>
        <v>0</v>
      </c>
      <c r="G125" s="323"/>
      <c r="H125" s="449" t="s">
        <v>119</v>
      </c>
      <c r="I125" s="449">
        <f>ROUND(I124/'X.Calculs DATECH'!$E$118,0)</f>
        <v>0</v>
      </c>
      <c r="J125" s="321"/>
      <c r="K125" s="315"/>
    </row>
    <row r="126" spans="2:11" ht="6.5" customHeight="1" x14ac:dyDescent="0.15">
      <c r="B126" s="315"/>
      <c r="C126" s="315"/>
      <c r="D126" s="315"/>
      <c r="E126" s="315"/>
      <c r="F126" s="315"/>
      <c r="G126" s="315"/>
      <c r="H126" s="315"/>
      <c r="I126" s="315"/>
      <c r="J126" s="321"/>
      <c r="K126" s="315"/>
    </row>
    <row r="127" spans="2:11" s="355" customFormat="1" ht="20.25" customHeight="1" x14ac:dyDescent="0.15">
      <c r="B127" s="356"/>
      <c r="C127" s="504" t="s">
        <v>513</v>
      </c>
      <c r="D127" s="488"/>
      <c r="E127" s="488"/>
      <c r="F127" s="488"/>
      <c r="G127" s="488"/>
      <c r="H127" s="488"/>
      <c r="I127" s="488"/>
      <c r="J127" s="489"/>
      <c r="K127" s="356"/>
    </row>
    <row r="128" spans="2:11" ht="14.5" customHeight="1" x14ac:dyDescent="0.15">
      <c r="B128" s="315"/>
      <c r="C128" s="503" t="s">
        <v>514</v>
      </c>
      <c r="D128" s="493"/>
      <c r="E128" s="493"/>
      <c r="F128" s="493"/>
      <c r="G128" s="493"/>
      <c r="H128" s="493"/>
      <c r="I128" s="493"/>
      <c r="J128" s="493"/>
      <c r="K128" s="315"/>
    </row>
    <row r="129" spans="2:11" ht="7" customHeight="1" thickBot="1" x14ac:dyDescent="0.2">
      <c r="B129" s="315"/>
      <c r="C129" s="492"/>
      <c r="D129" s="493"/>
      <c r="E129" s="493"/>
      <c r="F129" s="493"/>
      <c r="G129" s="493"/>
      <c r="H129" s="493"/>
      <c r="I129" s="493"/>
      <c r="J129" s="493"/>
      <c r="K129" s="315"/>
    </row>
    <row r="130" spans="2:11" ht="14.5" customHeight="1" thickBot="1" x14ac:dyDescent="0.2">
      <c r="B130" s="315"/>
      <c r="C130" s="503" t="s">
        <v>515</v>
      </c>
      <c r="D130" s="493"/>
      <c r="E130" s="728" t="s">
        <v>516</v>
      </c>
      <c r="F130" s="505" t="s">
        <v>520</v>
      </c>
      <c r="G130" s="493"/>
      <c r="H130" s="729"/>
      <c r="I130" s="730"/>
      <c r="J130" s="731"/>
      <c r="K130" s="315"/>
    </row>
    <row r="131" spans="2:11" ht="7" customHeight="1" x14ac:dyDescent="0.15">
      <c r="B131" s="315"/>
      <c r="C131" s="492"/>
      <c r="D131" s="493"/>
      <c r="E131" s="493"/>
      <c r="F131" s="493"/>
      <c r="G131" s="493"/>
      <c r="H131" s="493"/>
      <c r="I131" s="493"/>
      <c r="J131" s="493"/>
      <c r="K131" s="315"/>
    </row>
    <row r="132" spans="2:11" ht="41.5" customHeight="1" x14ac:dyDescent="0.15">
      <c r="B132" s="315"/>
      <c r="C132" s="600" t="s">
        <v>521</v>
      </c>
      <c r="D132" s="601"/>
      <c r="E132" s="601"/>
      <c r="F132" s="601"/>
      <c r="G132" s="601"/>
      <c r="H132" s="601"/>
      <c r="I132" s="601"/>
      <c r="J132" s="601"/>
      <c r="K132" s="315"/>
    </row>
    <row r="133" spans="2:11" ht="6.5" customHeight="1" thickBot="1" x14ac:dyDescent="0.2">
      <c r="B133" s="315"/>
      <c r="C133" s="494"/>
      <c r="D133" s="494"/>
      <c r="E133" s="494"/>
      <c r="F133" s="494"/>
      <c r="G133" s="494"/>
      <c r="H133" s="494"/>
      <c r="I133" s="494"/>
      <c r="J133" s="494"/>
      <c r="K133" s="315"/>
    </row>
    <row r="134" spans="2:11" ht="14.5" customHeight="1" thickBot="1" x14ac:dyDescent="0.2">
      <c r="B134" s="315"/>
      <c r="C134" s="357" t="s">
        <v>522</v>
      </c>
      <c r="D134" s="492"/>
      <c r="E134" s="493"/>
      <c r="F134" s="493"/>
      <c r="G134" s="493"/>
      <c r="H134" s="732"/>
      <c r="I134" s="733"/>
      <c r="J134" s="734"/>
      <c r="K134" s="315"/>
    </row>
    <row r="135" spans="2:11" ht="7" customHeight="1" x14ac:dyDescent="0.15">
      <c r="B135" s="315"/>
      <c r="C135" s="488"/>
      <c r="D135" s="489"/>
      <c r="E135" s="488"/>
      <c r="F135" s="488"/>
      <c r="G135" s="488"/>
      <c r="H135" s="488"/>
      <c r="I135" s="495"/>
      <c r="J135" s="496"/>
      <c r="K135" s="315"/>
    </row>
    <row r="136" spans="2:11" ht="7" customHeight="1" x14ac:dyDescent="0.15">
      <c r="B136" s="315"/>
      <c r="C136" s="488"/>
      <c r="D136" s="489"/>
      <c r="E136" s="356"/>
      <c r="F136" s="356"/>
      <c r="G136" s="356"/>
      <c r="H136" s="356"/>
      <c r="I136" s="490"/>
      <c r="J136" s="491"/>
      <c r="K136" s="315"/>
    </row>
    <row r="137" spans="2:11" ht="14.5" customHeight="1" thickBot="1" x14ac:dyDescent="0.2">
      <c r="B137" s="315"/>
      <c r="C137" s="506" t="s">
        <v>523</v>
      </c>
      <c r="D137" s="489"/>
      <c r="E137" s="356"/>
      <c r="F137" s="356"/>
      <c r="G137" s="356"/>
      <c r="H137" s="356"/>
      <c r="I137" s="490"/>
      <c r="J137" s="491"/>
      <c r="K137" s="315"/>
    </row>
    <row r="138" spans="2:11" ht="29" customHeight="1" thickBot="1" x14ac:dyDescent="0.2">
      <c r="B138" s="315"/>
      <c r="C138" s="322"/>
      <c r="D138" s="323"/>
      <c r="E138" s="596" t="s">
        <v>106</v>
      </c>
      <c r="F138" s="597"/>
      <c r="G138" s="323"/>
      <c r="H138" s="596" t="s">
        <v>107</v>
      </c>
      <c r="I138" s="597"/>
      <c r="J138" s="321"/>
      <c r="K138" s="315"/>
    </row>
    <row r="139" spans="2:11" ht="14" customHeight="1" x14ac:dyDescent="0.15">
      <c r="B139" s="315"/>
      <c r="C139" s="610" t="s">
        <v>501</v>
      </c>
      <c r="D139" s="610"/>
      <c r="E139" s="611" t="s">
        <v>119</v>
      </c>
      <c r="F139" s="612"/>
      <c r="G139" s="321"/>
      <c r="H139" s="613">
        <f>IFERROR(1-(H124+I124)/(E124+F124),0)</f>
        <v>0</v>
      </c>
      <c r="I139" s="614"/>
      <c r="J139" s="321"/>
      <c r="K139" s="315"/>
    </row>
    <row r="140" spans="2:11" ht="14" customHeight="1" x14ac:dyDescent="0.15">
      <c r="B140" s="315"/>
      <c r="C140" s="610" t="s">
        <v>502</v>
      </c>
      <c r="D140" s="610"/>
      <c r="E140" s="611" t="s">
        <v>119</v>
      </c>
      <c r="F140" s="612"/>
      <c r="G140" s="321"/>
      <c r="H140" s="613">
        <f>IFERROR(I147/F125,0)</f>
        <v>0</v>
      </c>
      <c r="I140" s="614"/>
      <c r="J140" s="321"/>
      <c r="K140" s="315"/>
    </row>
    <row r="141" spans="2:11" ht="14" customHeight="1" x14ac:dyDescent="0.15">
      <c r="B141" s="315"/>
      <c r="C141" s="610" t="s">
        <v>524</v>
      </c>
      <c r="D141" s="610"/>
      <c r="E141" s="611" t="s">
        <v>119</v>
      </c>
      <c r="F141" s="612"/>
      <c r="G141" s="321"/>
      <c r="H141" s="613">
        <f>IFERROR(I125/F1250,0)</f>
        <v>0</v>
      </c>
      <c r="I141" s="614"/>
      <c r="J141" s="321"/>
      <c r="K141" s="315"/>
    </row>
    <row r="142" spans="2:11" ht="14" customHeight="1" x14ac:dyDescent="0.15">
      <c r="B142" s="315"/>
      <c r="C142" s="615" t="s">
        <v>503</v>
      </c>
      <c r="D142" s="615"/>
      <c r="E142" s="616">
        <f>IFERROR(((E124+F124)/1000)/F34,0)</f>
        <v>0</v>
      </c>
      <c r="F142" s="617"/>
      <c r="G142" s="321"/>
      <c r="H142" s="616">
        <f>IFERROR(((H124+I124)/1000)/F34,0)</f>
        <v>0</v>
      </c>
      <c r="I142" s="617"/>
      <c r="J142" s="321"/>
      <c r="K142" s="315"/>
    </row>
    <row r="143" spans="2:11" ht="6.75" customHeight="1" x14ac:dyDescent="0.15">
      <c r="B143" s="315"/>
      <c r="C143" s="322"/>
      <c r="D143" s="323"/>
      <c r="E143" s="323"/>
      <c r="F143" s="323"/>
      <c r="G143" s="323"/>
      <c r="H143" s="323"/>
      <c r="I143" s="323"/>
      <c r="J143" s="323"/>
      <c r="K143" s="315"/>
    </row>
    <row r="144" spans="2:11" ht="15" customHeight="1" x14ac:dyDescent="0.15">
      <c r="C144" s="342"/>
      <c r="D144" s="332"/>
      <c r="E144" s="332"/>
      <c r="F144" s="332"/>
      <c r="G144" s="332"/>
      <c r="H144" s="332"/>
      <c r="I144" s="332"/>
      <c r="J144" s="332"/>
    </row>
    <row r="145" spans="2:11" ht="15" customHeight="1" x14ac:dyDescent="0.15">
      <c r="B145" s="333"/>
      <c r="C145" s="523" t="s">
        <v>120</v>
      </c>
      <c r="D145" s="523"/>
      <c r="E145" s="523"/>
      <c r="F145" s="523"/>
      <c r="G145" s="523"/>
      <c r="H145" s="523"/>
      <c r="I145" s="523"/>
      <c r="J145" s="523"/>
      <c r="K145" s="333"/>
    </row>
    <row r="146" spans="2:11" ht="6" customHeight="1" x14ac:dyDescent="0.15">
      <c r="B146" s="315"/>
      <c r="C146" s="334"/>
      <c r="D146" s="323"/>
      <c r="E146" s="323"/>
      <c r="F146" s="323"/>
      <c r="G146" s="323"/>
      <c r="H146" s="323"/>
      <c r="I146" s="323"/>
      <c r="J146" s="323"/>
      <c r="K146" s="315"/>
    </row>
    <row r="147" spans="2:11" x14ac:dyDescent="0.15">
      <c r="B147" s="315"/>
      <c r="C147" s="338" t="s">
        <v>121</v>
      </c>
      <c r="D147" s="323"/>
      <c r="E147" s="323"/>
      <c r="F147" s="323"/>
      <c r="G147" s="323"/>
      <c r="H147" s="323"/>
      <c r="I147" s="343">
        <f>F125-I125</f>
        <v>0</v>
      </c>
      <c r="J147" s="344"/>
      <c r="K147" s="315"/>
    </row>
    <row r="148" spans="2:11" ht="6.75" customHeight="1" x14ac:dyDescent="0.15">
      <c r="B148" s="315"/>
      <c r="C148" s="322"/>
      <c r="D148" s="323"/>
      <c r="E148" s="323"/>
      <c r="F148" s="323"/>
      <c r="G148" s="323"/>
      <c r="H148" s="323"/>
      <c r="I148" s="345"/>
      <c r="J148" s="346"/>
      <c r="K148" s="315"/>
    </row>
    <row r="149" spans="2:11" ht="15" customHeight="1" x14ac:dyDescent="0.15">
      <c r="B149" s="315"/>
      <c r="C149" s="541" t="s">
        <v>122</v>
      </c>
      <c r="D149" s="541"/>
      <c r="E149" s="541"/>
      <c r="F149" s="541"/>
      <c r="G149" s="541"/>
      <c r="H149" s="323"/>
      <c r="I149" s="428"/>
      <c r="J149" s="346"/>
      <c r="K149" s="315"/>
    </row>
    <row r="150" spans="2:11" x14ac:dyDescent="0.15">
      <c r="B150" s="315"/>
      <c r="C150" s="541"/>
      <c r="D150" s="541"/>
      <c r="E150" s="541"/>
      <c r="F150" s="541"/>
      <c r="G150" s="541"/>
      <c r="H150" s="347" t="s">
        <v>119</v>
      </c>
      <c r="I150" s="343">
        <f>'X.Calculs DATECH'!J70</f>
        <v>0</v>
      </c>
      <c r="J150" s="344"/>
      <c r="K150" s="315"/>
    </row>
    <row r="151" spans="2:11" ht="6.5" customHeight="1" x14ac:dyDescent="0.15">
      <c r="B151" s="315"/>
      <c r="C151" s="483"/>
      <c r="D151" s="483"/>
      <c r="E151" s="483"/>
      <c r="F151" s="483"/>
      <c r="G151" s="483"/>
      <c r="H151" s="347"/>
      <c r="I151" s="343"/>
      <c r="J151" s="344"/>
      <c r="K151" s="315"/>
    </row>
    <row r="152" spans="2:11" ht="28" customHeight="1" x14ac:dyDescent="0.15">
      <c r="B152" s="315"/>
      <c r="C152" s="540" t="s">
        <v>525</v>
      </c>
      <c r="D152" s="540"/>
      <c r="E152" s="540"/>
      <c r="F152" s="540"/>
      <c r="G152" s="540"/>
      <c r="H152" s="347" t="s">
        <v>119</v>
      </c>
      <c r="I152" s="343">
        <f>H107</f>
        <v>0</v>
      </c>
      <c r="J152" s="344"/>
      <c r="K152" s="315"/>
    </row>
    <row r="153" spans="2:11" ht="6.75" customHeight="1" x14ac:dyDescent="0.15">
      <c r="B153" s="315"/>
      <c r="C153" s="322"/>
      <c r="D153" s="323"/>
      <c r="E153" s="323"/>
      <c r="F153" s="323"/>
      <c r="G153" s="323"/>
      <c r="H153" s="323"/>
      <c r="I153" s="346"/>
      <c r="J153" s="346"/>
      <c r="K153" s="315"/>
    </row>
    <row r="154" spans="2:11" ht="27.5" customHeight="1" x14ac:dyDescent="0.15">
      <c r="B154" s="315"/>
      <c r="C154" s="540" t="s">
        <v>526</v>
      </c>
      <c r="D154" s="540"/>
      <c r="E154" s="540"/>
      <c r="F154" s="540"/>
      <c r="G154" s="540"/>
      <c r="H154" s="347" t="s">
        <v>505</v>
      </c>
      <c r="I154" s="343">
        <f>H134</f>
        <v>0</v>
      </c>
      <c r="J154" s="346"/>
      <c r="K154" s="315"/>
    </row>
    <row r="155" spans="2:11" ht="6.75" customHeight="1" x14ac:dyDescent="0.15">
      <c r="B155" s="315"/>
      <c r="C155" s="322"/>
      <c r="D155" s="323"/>
      <c r="E155" s="323"/>
      <c r="F155" s="323"/>
      <c r="G155" s="323"/>
      <c r="H155" s="323"/>
      <c r="I155" s="346"/>
      <c r="J155" s="346"/>
      <c r="K155" s="315"/>
    </row>
    <row r="156" spans="2:11" ht="15" customHeight="1" x14ac:dyDescent="0.15">
      <c r="B156" s="315"/>
      <c r="C156" s="338" t="s">
        <v>123</v>
      </c>
      <c r="D156" s="348"/>
      <c r="E156" s="348"/>
      <c r="F156" s="348"/>
      <c r="G156" s="348"/>
      <c r="H156" s="347" t="s">
        <v>124</v>
      </c>
      <c r="I156" s="422">
        <f>(IF(I147-I150-I152+I154&lt;1,0,I147-I150-I152+I154))</f>
        <v>0</v>
      </c>
      <c r="J156" s="344"/>
      <c r="K156" s="315"/>
    </row>
    <row r="157" spans="2:11" ht="6.75" customHeight="1" thickBot="1" x14ac:dyDescent="0.2">
      <c r="B157" s="315"/>
      <c r="C157" s="322"/>
      <c r="D157" s="323"/>
      <c r="E157" s="323"/>
      <c r="F157" s="323"/>
      <c r="G157" s="323"/>
      <c r="H157" s="323"/>
      <c r="I157" s="323"/>
      <c r="J157" s="323"/>
      <c r="K157" s="315"/>
    </row>
    <row r="158" spans="2:11" ht="15" customHeight="1" thickBot="1" x14ac:dyDescent="0.2">
      <c r="B158" s="315"/>
      <c r="C158" s="541" t="s">
        <v>125</v>
      </c>
      <c r="D158" s="541"/>
      <c r="E158" s="541"/>
      <c r="F158" s="541"/>
      <c r="G158" s="541"/>
      <c r="H158" s="541"/>
      <c r="I158" s="608">
        <f>MIN(325000,(I156)*5,I65)</f>
        <v>0</v>
      </c>
      <c r="J158" s="609"/>
      <c r="K158" s="315"/>
    </row>
    <row r="159" spans="2:11" ht="6.75" customHeight="1" x14ac:dyDescent="0.15">
      <c r="B159" s="315"/>
      <c r="C159" s="322"/>
      <c r="D159" s="323"/>
      <c r="E159" s="323"/>
      <c r="F159" s="323"/>
      <c r="G159" s="323"/>
      <c r="H159" s="323"/>
      <c r="I159" s="323"/>
      <c r="J159" s="323"/>
      <c r="K159" s="315"/>
    </row>
    <row r="160" spans="2:11" ht="15" customHeight="1" x14ac:dyDescent="0.15">
      <c r="C160" s="342"/>
      <c r="D160" s="332"/>
      <c r="E160" s="332"/>
      <c r="F160" s="332"/>
      <c r="G160" s="332"/>
      <c r="H160" s="332"/>
      <c r="I160" s="332"/>
      <c r="J160" s="332"/>
    </row>
    <row r="161" spans="2:11" ht="15" customHeight="1" x14ac:dyDescent="0.15">
      <c r="B161" s="333"/>
      <c r="C161" s="523" t="s">
        <v>492</v>
      </c>
      <c r="D161" s="523"/>
      <c r="E161" s="523"/>
      <c r="F161" s="523"/>
      <c r="G161" s="523"/>
      <c r="H161" s="523"/>
      <c r="I161" s="523"/>
      <c r="J161" s="523"/>
      <c r="K161" s="333"/>
    </row>
    <row r="162" spans="2:11" ht="6" customHeight="1" thickBot="1" x14ac:dyDescent="0.2">
      <c r="B162" s="315"/>
      <c r="C162" s="334"/>
      <c r="D162" s="323"/>
      <c r="E162" s="323"/>
      <c r="F162" s="323"/>
      <c r="G162" s="323"/>
      <c r="H162" s="323"/>
      <c r="I162" s="323"/>
      <c r="J162" s="323"/>
      <c r="K162" s="315"/>
    </row>
    <row r="163" spans="2:11" ht="15" thickBot="1" x14ac:dyDescent="0.2">
      <c r="B163" s="315"/>
      <c r="C163" s="322" t="s">
        <v>491</v>
      </c>
      <c r="D163" s="323"/>
      <c r="E163" s="323"/>
      <c r="F163" s="323"/>
      <c r="G163" s="323"/>
      <c r="H163" s="323"/>
      <c r="I163" s="569"/>
      <c r="J163" s="735"/>
      <c r="K163" s="315"/>
    </row>
    <row r="164" spans="2:11" ht="6.75" customHeight="1" x14ac:dyDescent="0.15">
      <c r="B164" s="315"/>
      <c r="C164" s="322"/>
      <c r="D164" s="323"/>
      <c r="E164" s="323"/>
      <c r="F164" s="323"/>
      <c r="G164" s="323"/>
      <c r="H164" s="323"/>
      <c r="I164" s="323"/>
      <c r="J164" s="323"/>
      <c r="K164" s="315"/>
    </row>
    <row r="165" spans="2:11" ht="6.75" customHeight="1" x14ac:dyDescent="0.15">
      <c r="B165" s="315"/>
      <c r="C165" s="322"/>
      <c r="D165" s="323"/>
      <c r="E165" s="323"/>
      <c r="F165" s="323"/>
      <c r="G165" s="323"/>
      <c r="H165" s="323"/>
      <c r="I165" s="323"/>
      <c r="J165" s="323"/>
      <c r="K165" s="315"/>
    </row>
    <row r="166" spans="2:11" ht="15" customHeight="1" thickBot="1" x14ac:dyDescent="0.2">
      <c r="B166" s="315"/>
      <c r="C166" s="338"/>
      <c r="D166" s="315"/>
      <c r="E166" s="338"/>
      <c r="F166" s="338"/>
      <c r="G166" s="338"/>
      <c r="H166" s="338"/>
      <c r="I166" s="323"/>
      <c r="J166" s="323"/>
      <c r="K166" s="315"/>
    </row>
    <row r="167" spans="2:11" ht="15" customHeight="1" thickBot="1" x14ac:dyDescent="0.2">
      <c r="B167" s="315"/>
      <c r="C167" s="338" t="s">
        <v>126</v>
      </c>
      <c r="D167" s="338"/>
      <c r="E167" s="338"/>
      <c r="F167" s="338"/>
      <c r="G167" s="338"/>
      <c r="H167" s="338"/>
      <c r="I167" s="608">
        <f>MIN(15000,(I163)*0.75)</f>
        <v>0</v>
      </c>
      <c r="J167" s="609"/>
      <c r="K167" s="315"/>
    </row>
    <row r="168" spans="2:11" ht="6.75" customHeight="1" x14ac:dyDescent="0.15">
      <c r="B168" s="315"/>
      <c r="C168" s="322"/>
      <c r="D168" s="323"/>
      <c r="E168" s="323"/>
      <c r="F168" s="323"/>
      <c r="G168" s="323"/>
      <c r="H168" s="323"/>
      <c r="I168" s="323"/>
      <c r="J168" s="323"/>
      <c r="K168" s="315"/>
    </row>
    <row r="169" spans="2:11" x14ac:dyDescent="0.15">
      <c r="D169" s="332"/>
      <c r="E169" s="332"/>
      <c r="F169" s="332"/>
      <c r="G169" s="332"/>
      <c r="H169" s="332"/>
      <c r="I169" s="332"/>
      <c r="J169" s="332"/>
    </row>
    <row r="170" spans="2:11" ht="15" customHeight="1" x14ac:dyDescent="0.15">
      <c r="B170" s="333"/>
      <c r="C170" s="523" t="s">
        <v>127</v>
      </c>
      <c r="D170" s="523"/>
      <c r="E170" s="523"/>
      <c r="F170" s="523"/>
      <c r="G170" s="523"/>
      <c r="H170" s="523"/>
      <c r="I170" s="523"/>
      <c r="J170" s="523"/>
      <c r="K170" s="333"/>
    </row>
    <row r="171" spans="2:11" ht="6" customHeight="1" x14ac:dyDescent="0.15">
      <c r="B171" s="315"/>
      <c r="C171" s="334"/>
      <c r="D171" s="323"/>
      <c r="E171" s="323"/>
      <c r="F171" s="323"/>
      <c r="G171" s="323"/>
      <c r="H171" s="323"/>
      <c r="I171" s="323"/>
      <c r="J171" s="323"/>
      <c r="K171" s="315"/>
    </row>
    <row r="172" spans="2:11" s="318" customFormat="1" ht="83.25" customHeight="1" x14ac:dyDescent="0.15">
      <c r="B172" s="319"/>
      <c r="C172" s="605" t="s">
        <v>493</v>
      </c>
      <c r="D172" s="605"/>
      <c r="E172" s="605"/>
      <c r="F172" s="605"/>
      <c r="G172" s="605"/>
      <c r="H172" s="605"/>
      <c r="I172" s="605"/>
      <c r="J172" s="605"/>
      <c r="K172" s="319"/>
    </row>
    <row r="173" spans="2:11" ht="6.75" customHeight="1" x14ac:dyDescent="0.15">
      <c r="B173" s="315"/>
      <c r="C173" s="322"/>
      <c r="D173" s="323"/>
      <c r="E173" s="323"/>
      <c r="F173" s="323"/>
      <c r="G173" s="323"/>
      <c r="H173" s="323"/>
      <c r="I173" s="323"/>
      <c r="J173" s="323"/>
      <c r="K173" s="315"/>
    </row>
    <row r="174" spans="2:11" ht="6.75" customHeight="1" thickBot="1" x14ac:dyDescent="0.2">
      <c r="B174" s="315"/>
      <c r="C174" s="322"/>
      <c r="D174" s="323"/>
      <c r="E174" s="323"/>
      <c r="F174" s="323"/>
      <c r="G174" s="323"/>
      <c r="H174" s="323"/>
      <c r="I174" s="323"/>
      <c r="J174" s="323"/>
      <c r="K174" s="315"/>
    </row>
    <row r="175" spans="2:11" ht="16" thickBot="1" x14ac:dyDescent="0.2">
      <c r="B175" s="315"/>
      <c r="C175" s="321" t="s">
        <v>128</v>
      </c>
      <c r="D175" s="323"/>
      <c r="E175" s="517"/>
      <c r="F175" s="518"/>
      <c r="G175" s="519"/>
      <c r="H175" s="350" t="s">
        <v>129</v>
      </c>
      <c r="I175" s="606"/>
      <c r="J175" s="607"/>
      <c r="K175" s="315"/>
    </row>
    <row r="176" spans="2:11" ht="6.75" customHeight="1" thickBot="1" x14ac:dyDescent="0.2">
      <c r="B176" s="315"/>
      <c r="C176" s="322"/>
      <c r="D176" s="323"/>
      <c r="E176" s="323"/>
      <c r="F176" s="323"/>
      <c r="G176" s="323"/>
      <c r="H176" s="323"/>
      <c r="I176" s="323"/>
      <c r="J176" s="323"/>
      <c r="K176" s="315"/>
    </row>
    <row r="177" spans="2:11" ht="15" thickBot="1" x14ac:dyDescent="0.2">
      <c r="B177" s="315"/>
      <c r="C177" s="322" t="s">
        <v>52</v>
      </c>
      <c r="D177" s="323"/>
      <c r="E177" s="511"/>
      <c r="F177" s="512"/>
      <c r="G177" s="513"/>
      <c r="H177" s="351" t="s">
        <v>40</v>
      </c>
      <c r="I177" s="327"/>
      <c r="J177" s="327"/>
      <c r="K177" s="315"/>
    </row>
    <row r="178" spans="2:11" ht="6.75" customHeight="1" x14ac:dyDescent="0.15">
      <c r="B178" s="315"/>
      <c r="C178" s="322"/>
      <c r="D178" s="323"/>
      <c r="E178" s="323"/>
      <c r="F178" s="323"/>
      <c r="G178" s="323"/>
      <c r="H178" s="323"/>
      <c r="I178" s="323"/>
      <c r="J178" s="323"/>
      <c r="K178" s="315"/>
    </row>
    <row r="179" spans="2:11" ht="6.75" customHeight="1" x14ac:dyDescent="0.15">
      <c r="B179" s="315"/>
      <c r="C179" s="322"/>
      <c r="D179" s="323"/>
      <c r="E179" s="323"/>
      <c r="F179" s="323"/>
      <c r="G179" s="323"/>
      <c r="H179" s="323"/>
      <c r="I179" s="323"/>
      <c r="J179" s="323"/>
      <c r="K179" s="315"/>
    </row>
    <row r="180" spans="2:11" x14ac:dyDescent="0.15">
      <c r="D180" s="332"/>
      <c r="E180" s="332"/>
      <c r="F180" s="332"/>
      <c r="G180" s="332"/>
      <c r="H180" s="332"/>
      <c r="I180" s="332"/>
      <c r="J180" s="332"/>
    </row>
    <row r="181" spans="2:11" s="352" customFormat="1" ht="20.25" customHeight="1" x14ac:dyDescent="0.15">
      <c r="C181" s="602" t="s">
        <v>130</v>
      </c>
      <c r="D181" s="516"/>
      <c r="E181" s="516"/>
      <c r="F181" s="516"/>
      <c r="G181" s="516"/>
      <c r="H181" s="516"/>
      <c r="I181" s="516"/>
      <c r="J181" s="516"/>
      <c r="K181" s="353"/>
    </row>
    <row r="182" spans="2:11" ht="27" customHeight="1" x14ac:dyDescent="0.15">
      <c r="C182" s="603" t="s">
        <v>131</v>
      </c>
      <c r="D182" s="603"/>
      <c r="E182" s="603"/>
      <c r="F182" s="603"/>
      <c r="G182" s="603"/>
      <c r="H182" s="603"/>
      <c r="I182" s="603"/>
      <c r="J182" s="603"/>
      <c r="K182" s="354"/>
    </row>
    <row r="183" spans="2:11" x14ac:dyDescent="0.15">
      <c r="B183" s="604"/>
      <c r="C183" s="604"/>
      <c r="D183" s="604"/>
      <c r="E183" s="604"/>
      <c r="F183" s="604"/>
      <c r="G183" s="604"/>
      <c r="H183" s="604"/>
      <c r="I183" s="604"/>
      <c r="J183" s="604"/>
    </row>
    <row r="184" spans="2:11" ht="28.5" customHeight="1" x14ac:dyDescent="0.15">
      <c r="C184" s="514" t="s">
        <v>56</v>
      </c>
      <c r="D184" s="514"/>
      <c r="E184" s="514"/>
      <c r="F184" s="514"/>
      <c r="G184" s="514"/>
      <c r="H184" s="514"/>
      <c r="I184" s="514"/>
      <c r="J184" s="514"/>
    </row>
  </sheetData>
  <sheetProtection algorithmName="SHA-512" hashValue="X1B4qSBGAHk/woro6kTSo8sAn09E3uqmXIX2aTCth0otzF/1cBNKgoPIMGeRavhW/RLPTk+HqKw9WYbn/7vS8A==" saltValue="rnhJkyURMt8B48vjcQ15nA==" spinCount="100000" sheet="1" objects="1" scenarios="1" selectLockedCells="1"/>
  <mergeCells count="149">
    <mergeCell ref="I167:J167"/>
    <mergeCell ref="I163:J163"/>
    <mergeCell ref="E138:F138"/>
    <mergeCell ref="H138:I138"/>
    <mergeCell ref="C139:D139"/>
    <mergeCell ref="E139:F139"/>
    <mergeCell ref="H139:I139"/>
    <mergeCell ref="C140:D140"/>
    <mergeCell ref="E140:F140"/>
    <mergeCell ref="H140:I140"/>
    <mergeCell ref="C141:D141"/>
    <mergeCell ref="E141:F141"/>
    <mergeCell ref="H141:I141"/>
    <mergeCell ref="C142:D142"/>
    <mergeCell ref="E142:F142"/>
    <mergeCell ref="H142:I142"/>
    <mergeCell ref="C149:G150"/>
    <mergeCell ref="C158:H158"/>
    <mergeCell ref="I158:J158"/>
    <mergeCell ref="C161:J161"/>
    <mergeCell ref="C152:G152"/>
    <mergeCell ref="C154:G154"/>
    <mergeCell ref="E177:G177"/>
    <mergeCell ref="C181:J181"/>
    <mergeCell ref="C182:J182"/>
    <mergeCell ref="B183:J183"/>
    <mergeCell ref="C184:J184"/>
    <mergeCell ref="C170:J170"/>
    <mergeCell ref="C172:J172"/>
    <mergeCell ref="E175:G175"/>
    <mergeCell ref="I175:J175"/>
    <mergeCell ref="C125:D125"/>
    <mergeCell ref="C145:J145"/>
    <mergeCell ref="C124:D124"/>
    <mergeCell ref="C122:D122"/>
    <mergeCell ref="C123:D123"/>
    <mergeCell ref="C120:D120"/>
    <mergeCell ref="C121:D121"/>
    <mergeCell ref="C118:D118"/>
    <mergeCell ref="C119:D119"/>
    <mergeCell ref="H130:J130"/>
    <mergeCell ref="C132:J132"/>
    <mergeCell ref="H134:J134"/>
    <mergeCell ref="C116:D116"/>
    <mergeCell ref="C117:D117"/>
    <mergeCell ref="C110:J110"/>
    <mergeCell ref="C114:D115"/>
    <mergeCell ref="C100:D100"/>
    <mergeCell ref="E100:F100"/>
    <mergeCell ref="G100:I100"/>
    <mergeCell ref="C101:D101"/>
    <mergeCell ref="E101:F101"/>
    <mergeCell ref="G101:I101"/>
    <mergeCell ref="E114:F114"/>
    <mergeCell ref="H114:I114"/>
    <mergeCell ref="C103:J103"/>
    <mergeCell ref="C105:J105"/>
    <mergeCell ref="H107:J107"/>
    <mergeCell ref="C96:D96"/>
    <mergeCell ref="E96:F96"/>
    <mergeCell ref="G96:I96"/>
    <mergeCell ref="C98:E98"/>
    <mergeCell ref="F98:J98"/>
    <mergeCell ref="C99:D99"/>
    <mergeCell ref="E99:F99"/>
    <mergeCell ref="G99:I99"/>
    <mergeCell ref="C93:E93"/>
    <mergeCell ref="F93:J93"/>
    <mergeCell ref="C94:D94"/>
    <mergeCell ref="E94:F94"/>
    <mergeCell ref="G94:I94"/>
    <mergeCell ref="C95:D95"/>
    <mergeCell ref="E95:F95"/>
    <mergeCell ref="G95:I95"/>
    <mergeCell ref="C90:D90"/>
    <mergeCell ref="E90:F90"/>
    <mergeCell ref="G90:I90"/>
    <mergeCell ref="C91:D91"/>
    <mergeCell ref="E91:F91"/>
    <mergeCell ref="G91:I91"/>
    <mergeCell ref="C85:D85"/>
    <mergeCell ref="E85:F85"/>
    <mergeCell ref="G85:I85"/>
    <mergeCell ref="C88:E88"/>
    <mergeCell ref="F88:J88"/>
    <mergeCell ref="C89:D89"/>
    <mergeCell ref="E89:F89"/>
    <mergeCell ref="G89:I89"/>
    <mergeCell ref="C82:E82"/>
    <mergeCell ref="F82:J82"/>
    <mergeCell ref="C83:D83"/>
    <mergeCell ref="E83:F83"/>
    <mergeCell ref="G83:I83"/>
    <mergeCell ref="C84:D84"/>
    <mergeCell ref="E84:F84"/>
    <mergeCell ref="G84:I84"/>
    <mergeCell ref="C79:D79"/>
    <mergeCell ref="E79:F79"/>
    <mergeCell ref="G79:I79"/>
    <mergeCell ref="C80:D80"/>
    <mergeCell ref="E80:F80"/>
    <mergeCell ref="G80:I80"/>
    <mergeCell ref="C77:E77"/>
    <mergeCell ref="F77:J77"/>
    <mergeCell ref="C78:D78"/>
    <mergeCell ref="E78:F78"/>
    <mergeCell ref="G78:I78"/>
    <mergeCell ref="C72:E72"/>
    <mergeCell ref="F72:J72"/>
    <mergeCell ref="C73:D73"/>
    <mergeCell ref="E73:F73"/>
    <mergeCell ref="G73:I73"/>
    <mergeCell ref="C74:D74"/>
    <mergeCell ref="E74:F74"/>
    <mergeCell ref="G74:I74"/>
    <mergeCell ref="C38:J38"/>
    <mergeCell ref="C40:H40"/>
    <mergeCell ref="I40:J40"/>
    <mergeCell ref="C41:H41"/>
    <mergeCell ref="I41:J41"/>
    <mergeCell ref="C42:H42"/>
    <mergeCell ref="I42:J42"/>
    <mergeCell ref="C75:D75"/>
    <mergeCell ref="E75:F75"/>
    <mergeCell ref="G75:I75"/>
    <mergeCell ref="C43:H43"/>
    <mergeCell ref="I43:J43"/>
    <mergeCell ref="I62:J62"/>
    <mergeCell ref="C65:H65"/>
    <mergeCell ref="I65:J65"/>
    <mergeCell ref="C68:J68"/>
    <mergeCell ref="C70:J70"/>
    <mergeCell ref="C44:H44"/>
    <mergeCell ref="I44:J44"/>
    <mergeCell ref="H7:I7"/>
    <mergeCell ref="C10:J10"/>
    <mergeCell ref="E12:H12"/>
    <mergeCell ref="E27:J27"/>
    <mergeCell ref="E29:G29"/>
    <mergeCell ref="I29:J29"/>
    <mergeCell ref="C32:J32"/>
    <mergeCell ref="F34:J34"/>
    <mergeCell ref="F36:J36"/>
    <mergeCell ref="E19:G19"/>
    <mergeCell ref="I19:J19"/>
    <mergeCell ref="E21:G21"/>
    <mergeCell ref="I21:J21"/>
    <mergeCell ref="E23:J23"/>
    <mergeCell ref="E25:J25"/>
  </mergeCells>
  <pageMargins left="0.70866141732283472" right="0.70866141732283472" top="0.74803149606299213" bottom="0.74803149606299213" header="0.31496062992125984" footer="0.31496062992125984"/>
  <pageSetup scale="63" fitToHeight="0" orientation="portrait" r:id="rId1"/>
  <headerFooter>
    <oddFooter>&amp;LImpression le &amp;D&amp;C&amp;P de &amp;N&amp;R&amp;A</oddFooter>
  </headerFooter>
  <rowBreaks count="3" manualBreakCount="3">
    <brk id="67" max="13" man="1"/>
    <brk id="109" max="11" man="1"/>
    <brk id="14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0</xdr:colOff>
                    <xdr:row>12</xdr:row>
                    <xdr:rowOff>76200</xdr:rowOff>
                  </from>
                  <to>
                    <xdr:col>4</xdr:col>
                    <xdr:colOff>1346200</xdr:colOff>
                    <xdr:row>14</xdr:row>
                    <xdr:rowOff>63500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91A5450-93C3-4ADD-B791-04303CDEBA42}">
          <x14:formula1>
            <xm:f>'X.Calculs DATECH'!$A$58:$A$69</xm:f>
          </x14:formula1>
          <xm:sqref>F93:J93 F72:J72 F88:J88 F98:J98 F82:J82 F77:J77</xm:sqref>
        </x14:dataValidation>
        <x14:dataValidation type="list" allowBlank="1" showInputMessage="1" showErrorMessage="1" xr:uid="{D32F7E29-B8BE-4D62-A51A-EAC6B2DF93A7}">
          <x14:formula1>
            <xm:f>'Y.Menus déroulants'!$B$39:$B$42</xm:f>
          </x14:formula1>
          <xm:sqref>E130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DAD-AB43-44B2-AE81-1A1155B6D770}">
  <sheetPr codeName="Feuil11">
    <tabColor rgb="FF5B7F95"/>
    <pageSetUpPr fitToPage="1"/>
  </sheetPr>
  <dimension ref="B2:Q190"/>
  <sheetViews>
    <sheetView showGridLines="0" view="pageBreakPreview" zoomScale="130" zoomScaleNormal="100" zoomScaleSheetLayoutView="130" workbookViewId="0">
      <selection activeCell="F11" sqref="F11:H11"/>
    </sheetView>
  </sheetViews>
  <sheetFormatPr baseColWidth="10" defaultColWidth="11" defaultRowHeight="14" x14ac:dyDescent="0.15"/>
  <cols>
    <col min="1" max="2" width="2.5" customWidth="1"/>
    <col min="3" max="3" width="10" customWidth="1"/>
    <col min="4" max="4" width="13.33203125" customWidth="1"/>
    <col min="5" max="6" width="18.1640625" customWidth="1"/>
    <col min="7" max="7" width="2.5" customWidth="1"/>
    <col min="8" max="9" width="18.1640625" customWidth="1"/>
    <col min="10" max="10" width="23.6640625" customWidth="1"/>
    <col min="11" max="11" width="2.5" customWidth="1"/>
    <col min="12" max="12" width="3.33203125" customWidth="1"/>
    <col min="15" max="15" width="12" bestFit="1" customWidth="1"/>
  </cols>
  <sheetData>
    <row r="2" spans="2:15" ht="25" x14ac:dyDescent="0.25">
      <c r="B2" s="307" t="s">
        <v>132</v>
      </c>
      <c r="D2" s="308"/>
      <c r="E2" s="308"/>
      <c r="F2" s="308"/>
      <c r="G2" s="308"/>
      <c r="H2" s="308"/>
      <c r="I2" s="308"/>
      <c r="J2" s="308"/>
      <c r="K2" s="308"/>
      <c r="L2" s="308"/>
      <c r="M2" s="308"/>
      <c r="N2" s="308"/>
      <c r="O2" s="308"/>
    </row>
    <row r="3" spans="2:15" ht="18" x14ac:dyDescent="0.2">
      <c r="B3" s="309" t="s">
        <v>1</v>
      </c>
      <c r="E3" s="310"/>
      <c r="F3" s="311"/>
      <c r="G3" s="311"/>
      <c r="H3" s="311"/>
      <c r="I3" s="311"/>
    </row>
    <row r="4" spans="2:15" ht="25.5" customHeight="1" x14ac:dyDescent="0.25">
      <c r="B4" s="312"/>
      <c r="C4" s="313"/>
      <c r="E4" s="310"/>
      <c r="F4" s="311"/>
      <c r="G4" s="311"/>
      <c r="H4" s="311"/>
      <c r="I4" s="311"/>
    </row>
    <row r="5" spans="2:15" ht="16.5" customHeight="1" x14ac:dyDescent="0.15">
      <c r="B5" s="603" t="s">
        <v>133</v>
      </c>
      <c r="C5" s="603"/>
      <c r="D5" s="603"/>
      <c r="E5" s="603"/>
      <c r="F5" s="603"/>
      <c r="G5" s="603"/>
      <c r="H5" s="603"/>
      <c r="I5" s="311"/>
      <c r="K5" s="314" t="s">
        <v>5</v>
      </c>
    </row>
    <row r="6" spans="2:15" ht="5.25" customHeight="1" x14ac:dyDescent="0.15">
      <c r="B6" s="603"/>
      <c r="C6" s="603"/>
      <c r="D6" s="603"/>
      <c r="E6" s="603"/>
      <c r="F6" s="603"/>
      <c r="G6" s="603"/>
      <c r="H6" s="603"/>
    </row>
    <row r="7" spans="2:15" s="355" customFormat="1" ht="19" customHeight="1" x14ac:dyDescent="0.15">
      <c r="B7" s="603"/>
      <c r="C7" s="603"/>
      <c r="D7" s="603"/>
      <c r="E7" s="603"/>
      <c r="F7" s="603"/>
      <c r="G7" s="603"/>
      <c r="H7" s="603"/>
      <c r="J7" s="639" t="str">
        <f>'2.Energy Simu. prelim.'!H7</f>
        <v>PE235-XXXX</v>
      </c>
      <c r="K7" s="639"/>
      <c r="M7" s="429"/>
    </row>
    <row r="8" spans="2:15" x14ac:dyDescent="0.15">
      <c r="K8" s="316" t="str">
        <f>'1.Declaration of interest'!M6</f>
        <v>Révision 2021-11</v>
      </c>
      <c r="M8" s="1"/>
    </row>
    <row r="9" spans="2:15" ht="15" customHeight="1" x14ac:dyDescent="0.15">
      <c r="B9" s="317"/>
      <c r="C9" s="523" t="s">
        <v>508</v>
      </c>
      <c r="D9" s="526"/>
      <c r="E9" s="526"/>
      <c r="F9" s="526"/>
      <c r="G9" s="526"/>
      <c r="H9" s="526"/>
      <c r="I9" s="526"/>
      <c r="J9" s="526"/>
      <c r="K9" s="317"/>
    </row>
    <row r="10" spans="2:15" s="318" customFormat="1" ht="6.75" customHeight="1" x14ac:dyDescent="0.15">
      <c r="B10" s="319"/>
      <c r="C10" s="320"/>
      <c r="D10" s="321"/>
      <c r="E10" s="321"/>
      <c r="F10" s="321"/>
      <c r="G10" s="321"/>
      <c r="H10" s="321"/>
      <c r="I10" s="321"/>
      <c r="J10" s="321"/>
      <c r="K10" s="319"/>
    </row>
    <row r="11" spans="2:15" x14ac:dyDescent="0.15">
      <c r="B11" s="315"/>
      <c r="C11" s="321" t="s">
        <v>134</v>
      </c>
      <c r="D11" s="321"/>
      <c r="E11" s="321"/>
      <c r="F11" s="627" t="str">
        <f>IF('2.Energy Simu. prelim.'!E12=0,"",'2.Energy Simu. prelim.'!E12)</f>
        <v/>
      </c>
      <c r="G11" s="628"/>
      <c r="H11" s="629"/>
      <c r="I11" s="427" t="s">
        <v>61</v>
      </c>
      <c r="J11" s="481" t="str">
        <f>IF('2.Energy Simu. prelim.'!J12=0,"",'2.Energy Simu. prelim.'!J12)</f>
        <v/>
      </c>
      <c r="K11" s="315"/>
    </row>
    <row r="12" spans="2:15" ht="7" customHeight="1" x14ac:dyDescent="0.15">
      <c r="B12" s="315"/>
      <c r="C12" s="322"/>
      <c r="D12" s="323"/>
      <c r="E12" s="323"/>
      <c r="F12" s="324"/>
      <c r="G12" s="324"/>
      <c r="H12" s="324"/>
      <c r="I12" s="324"/>
      <c r="J12" s="324"/>
      <c r="K12" s="315"/>
    </row>
    <row r="13" spans="2:15" x14ac:dyDescent="0.15">
      <c r="B13" s="315"/>
      <c r="C13" s="326" t="s">
        <v>135</v>
      </c>
      <c r="D13" s="327"/>
      <c r="E13" s="327"/>
      <c r="F13" s="327"/>
      <c r="G13" s="328"/>
      <c r="H13" s="328"/>
      <c r="I13" s="328"/>
      <c r="J13" s="328"/>
      <c r="K13" s="315"/>
    </row>
    <row r="14" spans="2:15" ht="7" customHeight="1" x14ac:dyDescent="0.15">
      <c r="B14" s="315"/>
      <c r="C14" s="322"/>
      <c r="D14" s="323"/>
      <c r="E14" s="323"/>
      <c r="F14" s="324"/>
      <c r="G14" s="324"/>
      <c r="H14" s="324"/>
      <c r="I14" s="324"/>
      <c r="J14" s="324"/>
      <c r="K14" s="315"/>
    </row>
    <row r="15" spans="2:15" s="318" customFormat="1" ht="12.75" customHeight="1" x14ac:dyDescent="0.15">
      <c r="B15" s="319"/>
      <c r="C15" s="320" t="s">
        <v>136</v>
      </c>
      <c r="D15" s="321"/>
      <c r="E15" s="321"/>
      <c r="F15" s="321"/>
      <c r="G15" s="321"/>
      <c r="H15" s="321"/>
      <c r="I15" s="321"/>
      <c r="J15" s="321"/>
      <c r="K15" s="319"/>
    </row>
    <row r="16" spans="2:15" s="318" customFormat="1" ht="17.25" customHeight="1" x14ac:dyDescent="0.15">
      <c r="B16" s="319"/>
      <c r="C16" s="420" t="s">
        <v>137</v>
      </c>
      <c r="D16" s="321"/>
      <c r="E16" s="321"/>
      <c r="F16" s="321"/>
      <c r="G16" s="321"/>
      <c r="H16" s="321"/>
      <c r="I16" s="321"/>
      <c r="J16" s="321"/>
      <c r="K16" s="319"/>
    </row>
    <row r="17" spans="2:11" ht="6.75" customHeight="1" x14ac:dyDescent="0.15">
      <c r="B17" s="315"/>
      <c r="C17" s="315"/>
      <c r="D17" s="323"/>
      <c r="E17" s="324"/>
      <c r="F17" s="324"/>
      <c r="G17" s="324"/>
      <c r="H17" s="324"/>
      <c r="I17" s="329"/>
      <c r="J17" s="329"/>
      <c r="K17" s="315"/>
    </row>
    <row r="18" spans="2:11" x14ac:dyDescent="0.15">
      <c r="B18" s="315"/>
      <c r="C18" s="420" t="s">
        <v>65</v>
      </c>
      <c r="D18" s="323"/>
      <c r="E18" s="547" t="str">
        <f>IF('1.Declaration of interest'!E40=0,"",'1.Declaration of interest'!E40)</f>
        <v/>
      </c>
      <c r="F18" s="547"/>
      <c r="G18" s="547"/>
      <c r="H18" s="427" t="s">
        <v>66</v>
      </c>
      <c r="I18" s="636" t="str">
        <f>IF('1.Declaration of interest'!J40=0,"",'1.Declaration of interest'!J40)</f>
        <v/>
      </c>
      <c r="J18" s="636"/>
      <c r="K18" s="315"/>
    </row>
    <row r="19" spans="2:11" ht="7" customHeight="1" x14ac:dyDescent="0.15">
      <c r="B19" s="315"/>
      <c r="C19" s="420"/>
      <c r="D19" s="323"/>
      <c r="E19" s="405"/>
      <c r="F19" s="405"/>
      <c r="G19" s="405"/>
      <c r="H19" s="330"/>
      <c r="I19" s="405"/>
      <c r="J19" s="405"/>
      <c r="K19" s="315"/>
    </row>
    <row r="20" spans="2:11" x14ac:dyDescent="0.15">
      <c r="B20" s="315"/>
      <c r="C20" s="420" t="s">
        <v>67</v>
      </c>
      <c r="D20" s="323"/>
      <c r="E20" s="547" t="str">
        <f>IF('1.Declaration of interest'!E42=0,"",'1.Declaration of interest'!E42)</f>
        <v/>
      </c>
      <c r="F20" s="547"/>
      <c r="G20" s="547"/>
      <c r="H20" s="427" t="s">
        <v>17</v>
      </c>
      <c r="I20" s="636" t="str">
        <f>IF('1.Declaration of interest'!J42=0,"",'1.Declaration of interest'!J42)</f>
        <v/>
      </c>
      <c r="J20" s="636"/>
      <c r="K20" s="315"/>
    </row>
    <row r="21" spans="2:11" ht="7" customHeight="1" x14ac:dyDescent="0.15">
      <c r="B21" s="315"/>
      <c r="C21" s="420"/>
      <c r="D21" s="323"/>
      <c r="E21" s="405"/>
      <c r="F21" s="405"/>
      <c r="G21" s="405"/>
      <c r="H21" s="330"/>
      <c r="I21" s="405"/>
      <c r="J21" s="405"/>
      <c r="K21" s="315"/>
    </row>
    <row r="22" spans="2:11" x14ac:dyDescent="0.15">
      <c r="B22" s="315"/>
      <c r="C22" s="420" t="s">
        <v>68</v>
      </c>
      <c r="D22" s="323"/>
      <c r="E22" s="547" t="str">
        <f>IF('1.Declaration of interest'!E44=0,"",'1.Declaration of interest'!E44)</f>
        <v/>
      </c>
      <c r="F22" s="547"/>
      <c r="G22" s="547"/>
      <c r="H22" s="547"/>
      <c r="I22" s="547"/>
      <c r="J22" s="547"/>
      <c r="K22" s="315"/>
    </row>
    <row r="23" spans="2:11" ht="7" customHeight="1" x14ac:dyDescent="0.15">
      <c r="B23" s="315"/>
      <c r="C23" s="420"/>
      <c r="D23" s="323"/>
      <c r="E23" s="405"/>
      <c r="F23" s="405"/>
      <c r="G23" s="405"/>
      <c r="H23" s="405"/>
      <c r="I23" s="405"/>
      <c r="J23" s="405"/>
      <c r="K23" s="315"/>
    </row>
    <row r="24" spans="2:11" x14ac:dyDescent="0.15">
      <c r="B24" s="315"/>
      <c r="C24" s="420" t="s">
        <v>69</v>
      </c>
      <c r="D24" s="323"/>
      <c r="E24" s="547" t="str">
        <f>IF('1.Declaration of interest'!E46=0,"",'1.Declaration of interest'!E46)</f>
        <v/>
      </c>
      <c r="F24" s="547"/>
      <c r="G24" s="547"/>
      <c r="H24" s="547"/>
      <c r="I24" s="547"/>
      <c r="J24" s="547"/>
      <c r="K24" s="315"/>
    </row>
    <row r="25" spans="2:11" ht="7" customHeight="1" x14ac:dyDescent="0.15">
      <c r="B25" s="315"/>
      <c r="C25" s="420"/>
      <c r="D25" s="323"/>
      <c r="E25" s="405"/>
      <c r="F25" s="405"/>
      <c r="G25" s="405"/>
      <c r="H25" s="405"/>
      <c r="I25" s="405"/>
      <c r="J25" s="405"/>
      <c r="K25" s="315"/>
    </row>
    <row r="26" spans="2:11" x14ac:dyDescent="0.15">
      <c r="B26" s="315"/>
      <c r="C26" s="420" t="s">
        <v>70</v>
      </c>
      <c r="D26" s="323"/>
      <c r="E26" s="547" t="str">
        <f>IF('1.Declaration of interest'!E48=0,"",'1.Declaration of interest'!E48)</f>
        <v/>
      </c>
      <c r="F26" s="547"/>
      <c r="G26" s="547"/>
      <c r="H26" s="547"/>
      <c r="I26" s="547"/>
      <c r="J26" s="547"/>
      <c r="K26" s="315"/>
    </row>
    <row r="27" spans="2:11" ht="7" customHeight="1" x14ac:dyDescent="0.15">
      <c r="B27" s="315"/>
      <c r="C27" s="420"/>
      <c r="D27" s="323"/>
      <c r="E27" s="405"/>
      <c r="F27" s="405"/>
      <c r="G27" s="405"/>
      <c r="H27" s="405"/>
      <c r="I27" s="405"/>
      <c r="J27" s="405"/>
      <c r="K27" s="315"/>
    </row>
    <row r="28" spans="2:11" x14ac:dyDescent="0.15">
      <c r="B28" s="315"/>
      <c r="C28" s="420" t="s">
        <v>71</v>
      </c>
      <c r="D28" s="323"/>
      <c r="E28" s="547" t="str">
        <f>IF('1.Declaration of interest'!E50=0,"",'1.Declaration of interest'!E50)</f>
        <v/>
      </c>
      <c r="F28" s="547"/>
      <c r="G28" s="547"/>
      <c r="H28" s="427" t="s">
        <v>72</v>
      </c>
      <c r="I28" s="636" t="str">
        <f>IF('1.Declaration of interest'!J50=0,"",'1.Declaration of interest'!J50)</f>
        <v/>
      </c>
      <c r="J28" s="636"/>
      <c r="K28" s="315"/>
    </row>
    <row r="29" spans="2:11" ht="6.75" customHeight="1" x14ac:dyDescent="0.15">
      <c r="B29" s="315"/>
      <c r="C29" s="315"/>
      <c r="D29" s="323"/>
      <c r="E29" s="324"/>
      <c r="F29" s="324"/>
      <c r="G29" s="324"/>
      <c r="H29" s="324"/>
      <c r="I29" s="324"/>
      <c r="J29" s="324"/>
      <c r="K29" s="315"/>
    </row>
    <row r="30" spans="2:11" x14ac:dyDescent="0.15">
      <c r="C30" s="331" t="s">
        <v>22</v>
      </c>
      <c r="D30" s="332"/>
      <c r="E30" s="332"/>
      <c r="F30" s="332"/>
      <c r="G30" s="332"/>
      <c r="H30" s="332"/>
      <c r="I30" s="332"/>
      <c r="J30" s="332"/>
    </row>
    <row r="31" spans="2:11" ht="15" customHeight="1" x14ac:dyDescent="0.15">
      <c r="B31" s="333"/>
      <c r="C31" s="523" t="s">
        <v>73</v>
      </c>
      <c r="D31" s="523"/>
      <c r="E31" s="523"/>
      <c r="F31" s="523"/>
      <c r="G31" s="523"/>
      <c r="H31" s="523"/>
      <c r="I31" s="523"/>
      <c r="J31" s="523"/>
      <c r="K31" s="333"/>
    </row>
    <row r="32" spans="2:11" ht="6" customHeight="1" x14ac:dyDescent="0.15">
      <c r="B32" s="315"/>
      <c r="C32" s="334"/>
      <c r="D32" s="323"/>
      <c r="E32" s="323"/>
      <c r="F32" s="323"/>
      <c r="G32" s="323"/>
      <c r="H32" s="323"/>
      <c r="I32" s="323"/>
      <c r="J32" s="323"/>
      <c r="K32" s="315"/>
    </row>
    <row r="33" spans="2:17" x14ac:dyDescent="0.15">
      <c r="B33" s="315"/>
      <c r="C33" s="322" t="s">
        <v>74</v>
      </c>
      <c r="D33" s="323"/>
      <c r="E33" s="323"/>
      <c r="F33" s="630" t="str">
        <f>IF('2.Energy Simu. prelim.'!F34=0,"",'2.Energy Simu. prelim.'!F34)</f>
        <v/>
      </c>
      <c r="G33" s="631"/>
      <c r="H33" s="631"/>
      <c r="I33" s="631"/>
      <c r="J33" s="632"/>
      <c r="K33" s="315"/>
    </row>
    <row r="34" spans="2:17" ht="6.75" customHeight="1" x14ac:dyDescent="0.15">
      <c r="B34" s="315"/>
      <c r="C34" s="322"/>
      <c r="D34" s="323"/>
      <c r="E34" s="323"/>
      <c r="F34" s="323"/>
      <c r="G34" s="323"/>
      <c r="H34" s="323"/>
      <c r="I34" s="323"/>
      <c r="J34" s="323"/>
      <c r="K34" s="315"/>
    </row>
    <row r="35" spans="2:17" x14ac:dyDescent="0.15">
      <c r="B35" s="315"/>
      <c r="C35" s="322" t="s">
        <v>75</v>
      </c>
      <c r="D35" s="323"/>
      <c r="E35" s="323"/>
      <c r="F35" s="630" t="str">
        <f>IF('2.Energy Simu. prelim.'!F36=0,"",'2.Energy Simu. prelim.'!F36)</f>
        <v/>
      </c>
      <c r="G35" s="631"/>
      <c r="H35" s="631"/>
      <c r="I35" s="631"/>
      <c r="J35" s="632"/>
      <c r="K35" s="315"/>
    </row>
    <row r="36" spans="2:17" ht="6.75" customHeight="1" x14ac:dyDescent="0.15">
      <c r="B36" s="315"/>
      <c r="C36" s="335"/>
      <c r="D36" s="327"/>
      <c r="E36" s="327"/>
      <c r="F36" s="327"/>
      <c r="G36" s="327"/>
      <c r="H36" s="327"/>
      <c r="I36" s="327"/>
      <c r="J36" s="327"/>
      <c r="K36" s="315"/>
    </row>
    <row r="37" spans="2:17" ht="15" customHeight="1" x14ac:dyDescent="0.15">
      <c r="B37" s="315"/>
      <c r="C37" s="541" t="s">
        <v>76</v>
      </c>
      <c r="D37" s="551"/>
      <c r="E37" s="551"/>
      <c r="F37" s="551"/>
      <c r="G37" s="551"/>
      <c r="H37" s="551"/>
      <c r="I37" s="551"/>
      <c r="J37" s="551"/>
      <c r="K37" s="315"/>
    </row>
    <row r="38" spans="2:17" ht="6.75" customHeight="1" x14ac:dyDescent="0.15">
      <c r="B38" s="315"/>
      <c r="C38" s="335"/>
      <c r="D38" s="327"/>
      <c r="E38" s="327"/>
      <c r="F38" s="327"/>
      <c r="G38" s="327"/>
      <c r="H38" s="327"/>
      <c r="I38" s="327"/>
      <c r="J38" s="327"/>
      <c r="K38" s="315"/>
    </row>
    <row r="39" spans="2:17" s="318" customFormat="1" ht="29.25" customHeight="1" x14ac:dyDescent="0.15">
      <c r="B39" s="315"/>
      <c r="C39" s="633" t="s">
        <v>77</v>
      </c>
      <c r="D39" s="633"/>
      <c r="E39" s="633"/>
      <c r="F39" s="633"/>
      <c r="G39" s="633"/>
      <c r="H39" s="633"/>
      <c r="I39" s="634" t="s">
        <v>78</v>
      </c>
      <c r="J39" s="635"/>
      <c r="K39" s="319"/>
    </row>
    <row r="40" spans="2:17" x14ac:dyDescent="0.15">
      <c r="B40" s="315"/>
      <c r="C40" s="643" t="str">
        <f>IF('2.Energy Simu. prelim.'!C41=0,"",'2.Energy Simu. prelim.'!C41)</f>
        <v/>
      </c>
      <c r="D40" s="644"/>
      <c r="E40" s="644"/>
      <c r="F40" s="644"/>
      <c r="G40" s="644"/>
      <c r="H40" s="644"/>
      <c r="I40" s="653" t="str">
        <f>IF('2.Energy Simu. prelim.'!I41=0,"",'2.Energy Simu. prelim.'!I41)</f>
        <v/>
      </c>
      <c r="J40" s="654"/>
      <c r="K40" s="315"/>
    </row>
    <row r="41" spans="2:17" x14ac:dyDescent="0.15">
      <c r="B41" s="315"/>
      <c r="C41" s="645" t="str">
        <f>IF('2.Energy Simu. prelim.'!C42=0,"",'2.Energy Simu. prelim.'!C42)</f>
        <v/>
      </c>
      <c r="D41" s="646"/>
      <c r="E41" s="646"/>
      <c r="F41" s="646"/>
      <c r="G41" s="646"/>
      <c r="H41" s="646"/>
      <c r="I41" s="647" t="str">
        <f>IF('2.Energy Simu. prelim.'!I42=0,"",'2.Energy Simu. prelim.'!I42)</f>
        <v/>
      </c>
      <c r="J41" s="648"/>
      <c r="K41" s="315"/>
    </row>
    <row r="42" spans="2:17" x14ac:dyDescent="0.15">
      <c r="B42" s="315"/>
      <c r="C42" s="645" t="str">
        <f>IF('2.Energy Simu. prelim.'!C43=0,"",'2.Energy Simu. prelim.'!C43)</f>
        <v/>
      </c>
      <c r="D42" s="646"/>
      <c r="E42" s="646"/>
      <c r="F42" s="646"/>
      <c r="G42" s="646"/>
      <c r="H42" s="646"/>
      <c r="I42" s="647" t="str">
        <f>IF('2.Energy Simu. prelim.'!I43=0,"",'2.Energy Simu. prelim.'!I43)</f>
        <v/>
      </c>
      <c r="J42" s="648"/>
      <c r="K42" s="315"/>
    </row>
    <row r="43" spans="2:17" x14ac:dyDescent="0.15">
      <c r="B43" s="315"/>
      <c r="C43" s="649" t="str">
        <f>IF('2.Energy Simu. prelim.'!C44=0,"",'2.Energy Simu. prelim.'!C44)</f>
        <v/>
      </c>
      <c r="D43" s="650"/>
      <c r="E43" s="650"/>
      <c r="F43" s="650"/>
      <c r="G43" s="650"/>
      <c r="H43" s="650"/>
      <c r="I43" s="651" t="str">
        <f>IF('2.Energy Simu. prelim.'!I44=0,"",'2.Energy Simu. prelim.'!I44)</f>
        <v/>
      </c>
      <c r="J43" s="652"/>
      <c r="K43" s="315"/>
    </row>
    <row r="44" spans="2:17" ht="7.5" customHeight="1" x14ac:dyDescent="0.15">
      <c r="B44" s="315"/>
      <c r="C44" s="322"/>
      <c r="D44" s="323"/>
      <c r="E44" s="323"/>
      <c r="F44" s="323"/>
      <c r="G44" s="323"/>
      <c r="H44" s="323"/>
      <c r="I44" s="323"/>
      <c r="J44" s="323"/>
      <c r="K44" s="315"/>
    </row>
    <row r="45" spans="2:17" ht="7.5" customHeight="1" x14ac:dyDescent="0.15">
      <c r="B45" s="315"/>
      <c r="C45" s="322"/>
      <c r="D45" s="323"/>
      <c r="E45" s="323"/>
      <c r="F45" s="323"/>
      <c r="G45" s="323"/>
      <c r="H45" s="323"/>
      <c r="I45" s="323"/>
      <c r="J45" s="323"/>
      <c r="K45" s="315"/>
    </row>
    <row r="46" spans="2:17" x14ac:dyDescent="0.15">
      <c r="B46" s="315"/>
      <c r="C46" s="322" t="s">
        <v>79</v>
      </c>
      <c r="D46" s="323"/>
      <c r="E46" s="323"/>
      <c r="F46" s="473" t="str">
        <f>IF('2.Energy Simu. prelim.'!H47=0,"",'2.Energy Simu. prelim.'!H47)</f>
        <v/>
      </c>
      <c r="G46" s="327"/>
      <c r="H46" s="406" t="s">
        <v>40</v>
      </c>
      <c r="I46" s="327"/>
      <c r="J46" s="327"/>
      <c r="K46" s="315"/>
    </row>
    <row r="47" spans="2:17" ht="7.5" customHeight="1" x14ac:dyDescent="0.15">
      <c r="B47" s="315"/>
      <c r="C47" s="322"/>
      <c r="D47" s="323"/>
      <c r="E47" s="323"/>
      <c r="F47" s="323"/>
      <c r="G47" s="323"/>
      <c r="H47" s="323"/>
      <c r="I47" s="323"/>
      <c r="J47" s="323"/>
      <c r="K47" s="315"/>
    </row>
    <row r="48" spans="2:17" x14ac:dyDescent="0.15">
      <c r="B48" s="315"/>
      <c r="C48" s="525" t="s">
        <v>138</v>
      </c>
      <c r="D48" s="525"/>
      <c r="E48" s="525"/>
      <c r="F48" s="473" t="str">
        <f>IF('2.Energy Simu. prelim.'!H49=0,"",'2.Energy Simu. prelim.'!H49)</f>
        <v/>
      </c>
      <c r="G48" s="327"/>
      <c r="H48" s="406" t="s">
        <v>40</v>
      </c>
      <c r="I48" s="327"/>
      <c r="J48" s="327"/>
      <c r="K48" s="315"/>
      <c r="Q48" s="336"/>
    </row>
    <row r="49" spans="2:11" ht="13" customHeight="1" x14ac:dyDescent="0.15">
      <c r="B49" s="315"/>
      <c r="C49" s="525"/>
      <c r="D49" s="525"/>
      <c r="E49" s="525"/>
      <c r="F49" s="323"/>
      <c r="G49" s="323"/>
      <c r="H49" s="323"/>
      <c r="I49" s="323"/>
      <c r="J49" s="323"/>
      <c r="K49" s="315"/>
    </row>
    <row r="50" spans="2:11" ht="15" customHeight="1" x14ac:dyDescent="0.15">
      <c r="B50" s="315"/>
      <c r="C50" s="322"/>
      <c r="D50" s="323"/>
      <c r="E50" s="323"/>
      <c r="F50" s="323"/>
      <c r="G50" s="323"/>
      <c r="H50" s="323"/>
      <c r="I50" s="323"/>
      <c r="J50" s="323"/>
      <c r="K50" s="315"/>
    </row>
    <row r="51" spans="2:11" x14ac:dyDescent="0.15">
      <c r="B51" s="315"/>
      <c r="C51" s="507" t="s">
        <v>527</v>
      </c>
      <c r="D51" s="323"/>
      <c r="E51" s="323"/>
      <c r="F51" s="327"/>
      <c r="G51" s="327"/>
      <c r="H51" s="482">
        <f>'2.Energy Simu. prelim.'!H51</f>
        <v>0</v>
      </c>
      <c r="I51" s="327"/>
      <c r="J51" s="327"/>
      <c r="K51" s="315"/>
    </row>
    <row r="52" spans="2:11" ht="6.75" customHeight="1" x14ac:dyDescent="0.15">
      <c r="B52" s="315"/>
      <c r="C52" s="335"/>
      <c r="D52" s="327"/>
      <c r="E52" s="327"/>
      <c r="F52" s="327"/>
      <c r="G52" s="327"/>
      <c r="H52" s="327"/>
      <c r="I52" s="327"/>
      <c r="J52" s="327"/>
      <c r="K52" s="315"/>
    </row>
    <row r="53" spans="2:11" x14ac:dyDescent="0.15">
      <c r="B53" s="315"/>
      <c r="C53" s="322"/>
      <c r="D53" s="540" t="s">
        <v>139</v>
      </c>
      <c r="E53" s="540"/>
      <c r="F53" s="540"/>
      <c r="G53" s="540"/>
      <c r="H53" s="540"/>
      <c r="I53" s="540"/>
      <c r="J53" s="540"/>
      <c r="K53" s="315"/>
    </row>
    <row r="54" spans="2:11" ht="15" customHeight="1" x14ac:dyDescent="0.15">
      <c r="B54" s="315"/>
      <c r="C54" s="322"/>
      <c r="D54" s="540"/>
      <c r="E54" s="540"/>
      <c r="F54" s="540"/>
      <c r="G54" s="540"/>
      <c r="H54" s="540"/>
      <c r="I54" s="540"/>
      <c r="J54" s="540"/>
      <c r="K54" s="315"/>
    </row>
    <row r="55" spans="2:11" ht="6.75" customHeight="1" x14ac:dyDescent="0.15">
      <c r="B55" s="315"/>
      <c r="C55" s="322"/>
      <c r="D55" s="323"/>
      <c r="E55" s="323"/>
      <c r="F55" s="323"/>
      <c r="G55" s="323"/>
      <c r="H55" s="323"/>
      <c r="I55" s="323"/>
      <c r="J55" s="323"/>
      <c r="K55" s="315"/>
    </row>
    <row r="56" spans="2:11" ht="15" customHeight="1" x14ac:dyDescent="0.15">
      <c r="B56" s="315"/>
      <c r="C56" s="322" t="s">
        <v>140</v>
      </c>
      <c r="D56" s="323"/>
      <c r="E56" s="323"/>
      <c r="F56" s="323"/>
      <c r="G56" s="323"/>
      <c r="H56" s="321" t="s">
        <v>83</v>
      </c>
      <c r="I56" s="498">
        <f>'2.Energy Simu. prelim.'!I54</f>
        <v>0</v>
      </c>
      <c r="J56" s="435" t="s">
        <v>84</v>
      </c>
      <c r="K56" s="315"/>
    </row>
    <row r="57" spans="2:11" ht="6.75" customHeight="1" x14ac:dyDescent="0.15">
      <c r="B57" s="315"/>
      <c r="C57" s="322"/>
      <c r="D57" s="323"/>
      <c r="E57" s="323"/>
      <c r="F57" s="323"/>
      <c r="G57" s="323"/>
      <c r="H57" s="321"/>
      <c r="I57" s="490"/>
      <c r="J57" s="337"/>
      <c r="K57" s="315"/>
    </row>
    <row r="58" spans="2:11" ht="15" customHeight="1" x14ac:dyDescent="0.15">
      <c r="B58" s="315"/>
      <c r="C58" s="322"/>
      <c r="D58" s="323"/>
      <c r="E58" s="323"/>
      <c r="F58" s="323"/>
      <c r="G58" s="323"/>
      <c r="H58" s="321" t="s">
        <v>85</v>
      </c>
      <c r="I58" s="498">
        <f>'2.Energy Simu. prelim.'!I56</f>
        <v>0</v>
      </c>
      <c r="J58" s="435" t="s">
        <v>84</v>
      </c>
      <c r="K58" s="315"/>
    </row>
    <row r="59" spans="2:11" ht="6.75" customHeight="1" x14ac:dyDescent="0.15">
      <c r="B59" s="315"/>
      <c r="C59" s="322"/>
      <c r="D59" s="323"/>
      <c r="E59" s="323"/>
      <c r="F59" s="323"/>
      <c r="G59" s="323"/>
      <c r="H59" s="321"/>
      <c r="I59" s="490"/>
      <c r="J59" s="337"/>
      <c r="K59" s="315"/>
    </row>
    <row r="60" spans="2:11" ht="15" customHeight="1" x14ac:dyDescent="0.15">
      <c r="B60" s="315"/>
      <c r="C60" s="322"/>
      <c r="D60" s="323"/>
      <c r="E60" s="323"/>
      <c r="F60" s="323"/>
      <c r="G60" s="323"/>
      <c r="H60" s="321" t="s">
        <v>86</v>
      </c>
      <c r="I60" s="498">
        <f>'2.Energy Simu. prelim.'!I58</f>
        <v>0</v>
      </c>
      <c r="J60" s="435" t="s">
        <v>84</v>
      </c>
      <c r="K60" s="315"/>
    </row>
    <row r="61" spans="2:11" ht="6.75" customHeight="1" thickBot="1" x14ac:dyDescent="0.2">
      <c r="B61" s="315"/>
      <c r="C61" s="322"/>
      <c r="D61" s="323"/>
      <c r="E61" s="323"/>
      <c r="F61" s="323"/>
      <c r="G61" s="323"/>
      <c r="H61" s="321"/>
      <c r="I61" s="490"/>
      <c r="J61" s="323"/>
      <c r="K61" s="315"/>
    </row>
    <row r="62" spans="2:11" ht="15" customHeight="1" x14ac:dyDescent="0.15">
      <c r="B62" s="315"/>
      <c r="C62" s="322"/>
      <c r="D62" s="323"/>
      <c r="E62" s="323"/>
      <c r="F62" s="323"/>
      <c r="G62" s="323"/>
      <c r="H62" s="321" t="s">
        <v>87</v>
      </c>
      <c r="I62" s="499">
        <f>IFERROR(I60+I58+I56,"")</f>
        <v>0</v>
      </c>
      <c r="J62" s="435" t="s">
        <v>88</v>
      </c>
      <c r="K62" s="315"/>
    </row>
    <row r="63" spans="2:11" ht="6.75" customHeight="1" x14ac:dyDescent="0.15">
      <c r="B63" s="315"/>
      <c r="C63" s="322"/>
      <c r="D63" s="323"/>
      <c r="E63" s="323"/>
      <c r="F63" s="323"/>
      <c r="G63" s="323"/>
      <c r="H63" s="327"/>
      <c r="I63" s="323"/>
      <c r="J63" s="323"/>
      <c r="K63" s="315"/>
    </row>
    <row r="64" spans="2:11" x14ac:dyDescent="0.15">
      <c r="B64" s="315"/>
      <c r="C64" s="338" t="s">
        <v>89</v>
      </c>
      <c r="D64" s="323"/>
      <c r="E64" s="323"/>
      <c r="F64" s="321"/>
      <c r="G64" s="321"/>
      <c r="H64" s="327"/>
      <c r="I64" s="476">
        <f>'2.Energy Simu. prelim.'!I62</f>
        <v>0</v>
      </c>
      <c r="J64" s="323"/>
      <c r="K64" s="315"/>
    </row>
    <row r="65" spans="2:17" ht="6.75" customHeight="1" x14ac:dyDescent="0.15">
      <c r="B65" s="315"/>
      <c r="C65" s="335"/>
      <c r="D65" s="327"/>
      <c r="E65" s="327"/>
      <c r="F65" s="327"/>
      <c r="G65" s="327"/>
      <c r="H65" s="327"/>
      <c r="I65" s="327"/>
      <c r="J65" s="327"/>
      <c r="K65" s="315"/>
    </row>
    <row r="66" spans="2:17" ht="14.25" customHeight="1" x14ac:dyDescent="0.15">
      <c r="B66" s="315"/>
      <c r="C66" s="322"/>
      <c r="D66" s="315"/>
      <c r="E66" s="406"/>
      <c r="F66" s="406"/>
      <c r="G66" s="406"/>
      <c r="H66" s="406"/>
      <c r="I66" s="406"/>
      <c r="J66" s="406"/>
      <c r="K66" s="315"/>
    </row>
    <row r="67" spans="2:17" ht="37.5" customHeight="1" x14ac:dyDescent="0.15">
      <c r="B67" s="315"/>
      <c r="C67" s="322"/>
      <c r="D67" s="655" t="s">
        <v>141</v>
      </c>
      <c r="E67" s="655"/>
      <c r="F67" s="655"/>
      <c r="G67" s="655"/>
      <c r="H67" s="655"/>
      <c r="I67" s="655"/>
      <c r="J67" s="655"/>
      <c r="K67" s="315"/>
    </row>
    <row r="68" spans="2:17" ht="6.75" customHeight="1" thickBot="1" x14ac:dyDescent="0.2">
      <c r="B68" s="315"/>
      <c r="C68" s="322"/>
      <c r="D68" s="323"/>
      <c r="E68" s="323"/>
      <c r="F68" s="323"/>
      <c r="G68" s="323"/>
      <c r="H68" s="323"/>
      <c r="I68" s="323"/>
      <c r="J68" s="323"/>
      <c r="K68" s="315"/>
    </row>
    <row r="69" spans="2:17" ht="15" customHeight="1" thickBot="1" x14ac:dyDescent="0.2">
      <c r="B69" s="315"/>
      <c r="C69" s="541" t="s">
        <v>142</v>
      </c>
      <c r="D69" s="541"/>
      <c r="E69" s="541"/>
      <c r="F69" s="541"/>
      <c r="G69" s="541"/>
      <c r="H69" s="541"/>
      <c r="I69" s="477">
        <f>MIN(325000,(0.08*H51+I64)*0.75)</f>
        <v>0</v>
      </c>
      <c r="J69" s="323"/>
      <c r="K69" s="315"/>
    </row>
    <row r="70" spans="2:17" ht="6.75" customHeight="1" x14ac:dyDescent="0.15">
      <c r="B70" s="315"/>
      <c r="C70" s="322"/>
      <c r="D70" s="323"/>
      <c r="E70" s="323"/>
      <c r="F70" s="323"/>
      <c r="G70" s="323"/>
      <c r="H70" s="323"/>
      <c r="I70" s="323"/>
      <c r="J70" s="323"/>
      <c r="K70" s="315"/>
    </row>
    <row r="71" spans="2:17" x14ac:dyDescent="0.15">
      <c r="D71" s="332"/>
      <c r="E71" s="332"/>
      <c r="F71" s="332"/>
      <c r="G71" s="332"/>
      <c r="H71" s="332"/>
      <c r="I71" s="332"/>
      <c r="J71" s="332"/>
    </row>
    <row r="72" spans="2:17" ht="15" customHeight="1" x14ac:dyDescent="0.15">
      <c r="B72" s="333"/>
      <c r="C72" s="523" t="s">
        <v>92</v>
      </c>
      <c r="D72" s="523"/>
      <c r="E72" s="523"/>
      <c r="F72" s="523"/>
      <c r="G72" s="523"/>
      <c r="H72" s="523"/>
      <c r="I72" s="523"/>
      <c r="J72" s="523"/>
      <c r="K72" s="333"/>
      <c r="N72" s="1"/>
    </row>
    <row r="73" spans="2:17" ht="6.75" customHeight="1" x14ac:dyDescent="0.15">
      <c r="B73" s="315"/>
      <c r="C73" s="322"/>
      <c r="D73" s="323"/>
      <c r="E73" s="323"/>
      <c r="F73" s="323"/>
      <c r="G73" s="323"/>
      <c r="H73" s="323"/>
      <c r="I73" s="323"/>
      <c r="J73" s="323"/>
      <c r="K73" s="315"/>
    </row>
    <row r="74" spans="2:17" ht="66" customHeight="1" x14ac:dyDescent="0.15">
      <c r="B74" s="315"/>
      <c r="C74" s="541" t="s">
        <v>93</v>
      </c>
      <c r="D74" s="551"/>
      <c r="E74" s="551"/>
      <c r="F74" s="551"/>
      <c r="G74" s="551"/>
      <c r="H74" s="551"/>
      <c r="I74" s="551"/>
      <c r="J74" s="551"/>
      <c r="K74" s="315"/>
    </row>
    <row r="75" spans="2:17" ht="6.75" customHeight="1" x14ac:dyDescent="0.15">
      <c r="B75" s="315"/>
      <c r="C75" s="335"/>
      <c r="D75" s="327"/>
      <c r="E75" s="327"/>
      <c r="F75" s="327"/>
      <c r="G75" s="327"/>
      <c r="H75" s="327"/>
      <c r="I75" s="327"/>
      <c r="J75" s="327"/>
      <c r="K75" s="315"/>
    </row>
    <row r="76" spans="2:17" s="318" customFormat="1" ht="19.5" customHeight="1" x14ac:dyDescent="0.15">
      <c r="B76" s="319"/>
      <c r="C76" s="576" t="s">
        <v>94</v>
      </c>
      <c r="D76" s="576"/>
      <c r="E76" s="576"/>
      <c r="F76" s="622" t="str">
        <f>'2.Energy Simu. prelim.'!F72</f>
        <v>&lt;Select&gt;</v>
      </c>
      <c r="G76" s="623"/>
      <c r="H76" s="623"/>
      <c r="I76" s="623"/>
      <c r="J76" s="624"/>
      <c r="K76" s="319"/>
      <c r="N76" s="339"/>
      <c r="O76" s="339"/>
      <c r="P76" s="339"/>
      <c r="Q76" s="339"/>
    </row>
    <row r="77" spans="2:17" ht="15" customHeight="1" x14ac:dyDescent="0.15">
      <c r="B77" s="315"/>
      <c r="C77" s="563" t="s">
        <v>96</v>
      </c>
      <c r="D77" s="625"/>
      <c r="E77" s="620" t="str">
        <f>IF('2.Energy Simu. prelim.'!E73=0,"",'2.Energy Simu. prelim.'!E73)</f>
        <v/>
      </c>
      <c r="F77" s="626"/>
      <c r="G77" s="567" t="str">
        <f>VLOOKUP(F76,'X.Calculs DATECH'!$A$58:$F$69,3,FALSE)</f>
        <v xml:space="preserve"> </v>
      </c>
      <c r="H77" s="567"/>
      <c r="I77" s="567"/>
      <c r="J77" s="430" t="str">
        <f>IF('2.Energy Simu. prelim.'!J73=0,"",'2.Energy Simu. prelim.'!J73)</f>
        <v/>
      </c>
      <c r="K77" s="315"/>
      <c r="N77" s="339"/>
      <c r="O77" s="2"/>
      <c r="P77" s="339"/>
      <c r="Q77" s="340"/>
    </row>
    <row r="78" spans="2:17" ht="15" customHeight="1" x14ac:dyDescent="0.15">
      <c r="B78" s="315"/>
      <c r="C78" s="563" t="s">
        <v>97</v>
      </c>
      <c r="D78" s="625"/>
      <c r="E78" s="620" t="str">
        <f>IF('2.Energy Simu. prelim.'!E74=0,"",'2.Energy Simu. prelim.'!E74)</f>
        <v/>
      </c>
      <c r="F78" s="621"/>
      <c r="G78" s="567" t="s">
        <v>98</v>
      </c>
      <c r="H78" s="567"/>
      <c r="I78" s="567"/>
      <c r="J78" s="431" t="str">
        <f>IF('2.Energy Simu. prelim.'!J74=0,"",'2.Energy Simu. prelim.'!J74)</f>
        <v/>
      </c>
      <c r="K78" s="315"/>
    </row>
    <row r="79" spans="2:17" ht="15" customHeight="1" x14ac:dyDescent="0.15">
      <c r="B79" s="315"/>
      <c r="C79" s="563" t="s">
        <v>489</v>
      </c>
      <c r="D79" s="563"/>
      <c r="E79" s="620" t="str">
        <f>IF('2.Energy Simu. prelim.'!E75=0,"",'2.Energy Simu. prelim.'!E75)</f>
        <v/>
      </c>
      <c r="F79" s="621"/>
      <c r="G79" s="567" t="s">
        <v>100</v>
      </c>
      <c r="H79" s="567"/>
      <c r="I79" s="567"/>
      <c r="J79" s="431" t="str">
        <f>IF('2.Energy Simu. prelim.'!J75=0,"",'2.Energy Simu. prelim.'!J75)</f>
        <v/>
      </c>
      <c r="K79" s="315"/>
    </row>
    <row r="80" spans="2:17" ht="7.5" customHeight="1" x14ac:dyDescent="0.15">
      <c r="B80" s="315"/>
      <c r="C80" s="322"/>
      <c r="D80" s="323"/>
      <c r="E80" s="323"/>
      <c r="F80" s="323"/>
      <c r="G80" s="323"/>
      <c r="H80" s="323"/>
      <c r="I80" s="323"/>
      <c r="J80" s="323"/>
      <c r="K80" s="315"/>
    </row>
    <row r="81" spans="2:17" s="318" customFormat="1" ht="19.5" customHeight="1" x14ac:dyDescent="0.15">
      <c r="B81" s="319"/>
      <c r="C81" s="576" t="s">
        <v>101</v>
      </c>
      <c r="D81" s="576"/>
      <c r="E81" s="576"/>
      <c r="F81" s="622" t="str">
        <f>'2.Energy Simu. prelim.'!F77</f>
        <v>&lt;Select&gt;</v>
      </c>
      <c r="G81" s="623"/>
      <c r="H81" s="623"/>
      <c r="I81" s="623"/>
      <c r="J81" s="624"/>
      <c r="K81" s="319"/>
      <c r="N81" s="339"/>
      <c r="O81" s="339"/>
      <c r="P81" s="339"/>
      <c r="Q81" s="339"/>
    </row>
    <row r="82" spans="2:17" ht="15" customHeight="1" x14ac:dyDescent="0.15">
      <c r="B82" s="315"/>
      <c r="C82" s="563" t="s">
        <v>96</v>
      </c>
      <c r="D82" s="625"/>
      <c r="E82" s="620" t="str">
        <f>IF('2.Energy Simu. prelim.'!E78=0,"",'2.Energy Simu. prelim.'!E78)</f>
        <v/>
      </c>
      <c r="F82" s="626"/>
      <c r="G82" s="567" t="str">
        <f>VLOOKUP(F81,'X.Calculs DATECH'!$A$58:$F$69,3,FALSE)</f>
        <v xml:space="preserve"> </v>
      </c>
      <c r="H82" s="567"/>
      <c r="I82" s="567"/>
      <c r="J82" s="430" t="str">
        <f>IF('2.Energy Simu. prelim.'!J78=0,"",'2.Energy Simu. prelim.'!J78)</f>
        <v/>
      </c>
      <c r="K82" s="315"/>
      <c r="N82" s="339"/>
      <c r="O82" s="2"/>
      <c r="P82" s="339"/>
      <c r="Q82" s="340"/>
    </row>
    <row r="83" spans="2:17" ht="15" customHeight="1" x14ac:dyDescent="0.15">
      <c r="B83" s="315"/>
      <c r="C83" s="563" t="s">
        <v>97</v>
      </c>
      <c r="D83" s="625"/>
      <c r="E83" s="620" t="str">
        <f>IF('2.Energy Simu. prelim.'!E79=0,"",'2.Energy Simu. prelim.'!E79)</f>
        <v/>
      </c>
      <c r="F83" s="621"/>
      <c r="G83" s="567" t="s">
        <v>98</v>
      </c>
      <c r="H83" s="567"/>
      <c r="I83" s="567"/>
      <c r="J83" s="431" t="str">
        <f>IF('2.Energy Simu. prelim.'!J79=0,"",'2.Energy Simu. prelim.'!J79)</f>
        <v/>
      </c>
      <c r="K83" s="315"/>
    </row>
    <row r="84" spans="2:17" ht="15" customHeight="1" x14ac:dyDescent="0.15">
      <c r="B84" s="315"/>
      <c r="C84" s="563" t="s">
        <v>489</v>
      </c>
      <c r="D84" s="563"/>
      <c r="E84" s="620" t="str">
        <f>IF('2.Energy Simu. prelim.'!E80=0,"",'2.Energy Simu. prelim.'!E80)</f>
        <v/>
      </c>
      <c r="F84" s="621"/>
      <c r="G84" s="567" t="s">
        <v>100</v>
      </c>
      <c r="H84" s="567"/>
      <c r="I84" s="567"/>
      <c r="J84" s="431" t="str">
        <f>IF('2.Energy Simu. prelim.'!J80=0,"",'2.Energy Simu. prelim.'!J80)</f>
        <v/>
      </c>
      <c r="K84" s="315"/>
    </row>
    <row r="85" spans="2:17" ht="7.5" customHeight="1" x14ac:dyDescent="0.15">
      <c r="B85" s="315"/>
      <c r="C85" s="322"/>
      <c r="D85" s="323"/>
      <c r="E85" s="323"/>
      <c r="F85" s="323"/>
      <c r="G85" s="323"/>
      <c r="H85" s="323"/>
      <c r="I85" s="323"/>
      <c r="J85" s="323"/>
      <c r="K85" s="315"/>
      <c r="O85" s="341"/>
    </row>
    <row r="86" spans="2:17" s="318" customFormat="1" ht="19.5" customHeight="1" x14ac:dyDescent="0.15">
      <c r="B86" s="319"/>
      <c r="C86" s="576" t="s">
        <v>143</v>
      </c>
      <c r="D86" s="576"/>
      <c r="E86" s="576"/>
      <c r="F86" s="622" t="str">
        <f>'2.Energy Simu. prelim.'!F82</f>
        <v>&lt;Select&gt;</v>
      </c>
      <c r="G86" s="623"/>
      <c r="H86" s="623"/>
      <c r="I86" s="623"/>
      <c r="J86" s="624"/>
      <c r="K86" s="319"/>
      <c r="N86" s="339"/>
      <c r="O86" s="339"/>
      <c r="P86" s="339"/>
      <c r="Q86" s="339"/>
    </row>
    <row r="87" spans="2:17" ht="15" customHeight="1" x14ac:dyDescent="0.15">
      <c r="B87" s="315"/>
      <c r="C87" s="563" t="s">
        <v>96</v>
      </c>
      <c r="D87" s="625"/>
      <c r="E87" s="637" t="str">
        <f>IF('2.Energy Simu. prelim.'!E83=0,"",'2.Energy Simu. prelim.'!E83)</f>
        <v/>
      </c>
      <c r="F87" s="626"/>
      <c r="G87" s="567" t="str">
        <f>VLOOKUP(F86,'X.Calculs DATECH'!$A$58:$F$69,3,FALSE)</f>
        <v xml:space="preserve"> </v>
      </c>
      <c r="H87" s="567"/>
      <c r="I87" s="567"/>
      <c r="J87" s="432" t="str">
        <f>IF('2.Energy Simu. prelim.'!J83=0,"",'2.Energy Simu. prelim.'!J83)</f>
        <v/>
      </c>
      <c r="K87" s="315"/>
      <c r="N87" s="339"/>
      <c r="O87" s="2"/>
      <c r="P87" s="339"/>
      <c r="Q87" s="340"/>
    </row>
    <row r="88" spans="2:17" ht="15" customHeight="1" x14ac:dyDescent="0.15">
      <c r="B88" s="315"/>
      <c r="C88" s="563" t="s">
        <v>97</v>
      </c>
      <c r="D88" s="625"/>
      <c r="E88" s="620" t="str">
        <f>IF('2.Energy Simu. prelim.'!E84=0,"",'2.Energy Simu. prelim.'!E84)</f>
        <v/>
      </c>
      <c r="F88" s="621"/>
      <c r="G88" s="567" t="s">
        <v>98</v>
      </c>
      <c r="H88" s="567"/>
      <c r="I88" s="567"/>
      <c r="J88" s="433" t="str">
        <f>IF('2.Energy Simu. prelim.'!J84=0,"",'2.Energy Simu. prelim.'!J84)</f>
        <v/>
      </c>
      <c r="K88" s="315"/>
    </row>
    <row r="89" spans="2:17" ht="15" customHeight="1" x14ac:dyDescent="0.15">
      <c r="B89" s="315"/>
      <c r="C89" s="563" t="s">
        <v>489</v>
      </c>
      <c r="D89" s="563"/>
      <c r="E89" s="620" t="str">
        <f>IF('2.Energy Simu. prelim.'!E85=0,"",'2.Energy Simu. prelim.'!E85)</f>
        <v/>
      </c>
      <c r="F89" s="621"/>
      <c r="G89" s="567" t="s">
        <v>100</v>
      </c>
      <c r="H89" s="567"/>
      <c r="I89" s="567"/>
      <c r="J89" s="434" t="str">
        <f>IF('2.Energy Simu. prelim.'!J85=0,"",'2.Energy Simu. prelim.'!J85)</f>
        <v/>
      </c>
      <c r="K89" s="315"/>
    </row>
    <row r="90" spans="2:17" ht="7.5" customHeight="1" x14ac:dyDescent="0.15">
      <c r="B90" s="315"/>
      <c r="C90" s="322"/>
      <c r="D90" s="323"/>
      <c r="E90" s="323"/>
      <c r="F90" s="323"/>
      <c r="G90" s="323"/>
      <c r="H90" s="323"/>
      <c r="I90" s="323"/>
      <c r="J90" s="323"/>
      <c r="K90" s="315"/>
      <c r="O90" s="341"/>
    </row>
    <row r="91" spans="2:17" ht="7.5" customHeight="1" x14ac:dyDescent="0.15">
      <c r="B91" s="315"/>
      <c r="C91" s="322"/>
      <c r="D91" s="323"/>
      <c r="E91" s="323"/>
      <c r="F91" s="323"/>
      <c r="G91" s="323"/>
      <c r="H91" s="323"/>
      <c r="I91" s="323"/>
      <c r="J91" s="323"/>
      <c r="K91" s="315"/>
      <c r="O91" s="341"/>
    </row>
    <row r="92" spans="2:17" s="318" customFormat="1" ht="19.5" customHeight="1" x14ac:dyDescent="0.15">
      <c r="B92" s="319"/>
      <c r="C92" s="576" t="s">
        <v>144</v>
      </c>
      <c r="D92" s="576"/>
      <c r="E92" s="576"/>
      <c r="F92" s="622" t="str">
        <f>'2.Energy Simu. prelim.'!F88</f>
        <v>&lt;Select&gt;</v>
      </c>
      <c r="G92" s="623"/>
      <c r="H92" s="623"/>
      <c r="I92" s="623"/>
      <c r="J92" s="624"/>
      <c r="K92" s="319"/>
      <c r="N92" s="339"/>
      <c r="O92" s="339"/>
      <c r="P92" s="339"/>
      <c r="Q92" s="339"/>
    </row>
    <row r="93" spans="2:17" ht="15" customHeight="1" x14ac:dyDescent="0.15">
      <c r="B93" s="315"/>
      <c r="C93" s="563" t="s">
        <v>96</v>
      </c>
      <c r="D93" s="625"/>
      <c r="E93" s="637" t="str">
        <f>IF('2.Energy Simu. prelim.'!E89=0,"",'2.Energy Simu. prelim.'!E89)</f>
        <v/>
      </c>
      <c r="F93" s="626"/>
      <c r="G93" s="567" t="str">
        <f>VLOOKUP(F92,'X.Calculs DATECH'!$A$58:$F$69,3,FALSE)</f>
        <v xml:space="preserve"> </v>
      </c>
      <c r="H93" s="567"/>
      <c r="I93" s="567"/>
      <c r="J93" s="430" t="str">
        <f>IF('2.Energy Simu. prelim.'!J89=0,"",'2.Energy Simu. prelim.'!J89)</f>
        <v/>
      </c>
      <c r="K93" s="315"/>
      <c r="N93" s="339"/>
      <c r="O93" s="2"/>
      <c r="P93" s="339"/>
      <c r="Q93" s="340"/>
    </row>
    <row r="94" spans="2:17" ht="15" customHeight="1" x14ac:dyDescent="0.15">
      <c r="B94" s="315"/>
      <c r="C94" s="563" t="s">
        <v>97</v>
      </c>
      <c r="D94" s="625"/>
      <c r="E94" s="620" t="str">
        <f>IF('2.Energy Simu. prelim.'!E90=0,"",'2.Energy Simu. prelim.'!E90)</f>
        <v/>
      </c>
      <c r="F94" s="621"/>
      <c r="G94" s="567" t="s">
        <v>98</v>
      </c>
      <c r="H94" s="567"/>
      <c r="I94" s="567"/>
      <c r="J94" s="431" t="str">
        <f>IF('2.Energy Simu. prelim.'!J90=0,"",'2.Energy Simu. prelim.'!J90)</f>
        <v/>
      </c>
      <c r="K94" s="315"/>
    </row>
    <row r="95" spans="2:17" ht="15" customHeight="1" x14ac:dyDescent="0.15">
      <c r="B95" s="315"/>
      <c r="C95" s="563" t="s">
        <v>489</v>
      </c>
      <c r="D95" s="563"/>
      <c r="E95" s="620" t="str">
        <f>IF('2.Energy Simu. prelim.'!E91=0,"",'2.Energy Simu. prelim.'!E91)</f>
        <v/>
      </c>
      <c r="F95" s="621"/>
      <c r="G95" s="567" t="s">
        <v>100</v>
      </c>
      <c r="H95" s="567"/>
      <c r="I95" s="567"/>
      <c r="J95" s="431" t="str">
        <f>IF('2.Energy Simu. prelim.'!J91=0,"",'2.Energy Simu. prelim.'!J91)</f>
        <v/>
      </c>
      <c r="K95" s="315"/>
    </row>
    <row r="96" spans="2:17" ht="7.5" customHeight="1" x14ac:dyDescent="0.15">
      <c r="B96" s="315"/>
      <c r="C96" s="322"/>
      <c r="D96" s="323"/>
      <c r="E96" s="323"/>
      <c r="F96" s="323"/>
      <c r="G96" s="323"/>
      <c r="H96" s="323"/>
      <c r="I96" s="323"/>
      <c r="J96" s="323"/>
      <c r="K96" s="315"/>
      <c r="O96" s="341"/>
    </row>
    <row r="97" spans="2:17" s="318" customFormat="1" ht="19.5" customHeight="1" x14ac:dyDescent="0.15">
      <c r="B97" s="319"/>
      <c r="C97" s="576" t="s">
        <v>145</v>
      </c>
      <c r="D97" s="576"/>
      <c r="E97" s="576"/>
      <c r="F97" s="622" t="str">
        <f>'2.Energy Simu. prelim.'!F93</f>
        <v>&lt;Select&gt;</v>
      </c>
      <c r="G97" s="623"/>
      <c r="H97" s="623"/>
      <c r="I97" s="623"/>
      <c r="J97" s="624"/>
      <c r="K97" s="319"/>
      <c r="N97" s="339"/>
      <c r="O97" s="339"/>
      <c r="P97" s="339"/>
      <c r="Q97" s="339"/>
    </row>
    <row r="98" spans="2:17" ht="15" customHeight="1" x14ac:dyDescent="0.15">
      <c r="B98" s="315"/>
      <c r="C98" s="563" t="s">
        <v>96</v>
      </c>
      <c r="D98" s="625"/>
      <c r="E98" s="637" t="str">
        <f>IF('2.Energy Simu. prelim.'!E94=0,"",'2.Energy Simu. prelim.'!E94)</f>
        <v/>
      </c>
      <c r="F98" s="626"/>
      <c r="G98" s="567" t="str">
        <f>VLOOKUP(F97,'X.Calculs DATECH'!$A$58:$F$69,3,FALSE)</f>
        <v xml:space="preserve"> </v>
      </c>
      <c r="H98" s="567"/>
      <c r="I98" s="567"/>
      <c r="J98" s="430" t="str">
        <f>IF('2.Energy Simu. prelim.'!J94=0,"",'2.Energy Simu. prelim.'!J94)</f>
        <v/>
      </c>
      <c r="K98" s="315"/>
      <c r="N98" s="339"/>
      <c r="O98" s="2"/>
      <c r="P98" s="339"/>
      <c r="Q98" s="340"/>
    </row>
    <row r="99" spans="2:17" ht="15" customHeight="1" x14ac:dyDescent="0.15">
      <c r="B99" s="315"/>
      <c r="C99" s="563" t="s">
        <v>97</v>
      </c>
      <c r="D99" s="625"/>
      <c r="E99" s="620" t="str">
        <f>IF('2.Energy Simu. prelim.'!E95=0,"",'2.Energy Simu. prelim.'!E95)</f>
        <v/>
      </c>
      <c r="F99" s="621"/>
      <c r="G99" s="567" t="s">
        <v>98</v>
      </c>
      <c r="H99" s="567"/>
      <c r="I99" s="567"/>
      <c r="J99" s="431" t="str">
        <f>IF('2.Energy Simu. prelim.'!J95=0,"",'2.Energy Simu. prelim.'!J95)</f>
        <v/>
      </c>
      <c r="K99" s="315"/>
    </row>
    <row r="100" spans="2:17" ht="15" customHeight="1" x14ac:dyDescent="0.15">
      <c r="B100" s="315"/>
      <c r="C100" s="563" t="s">
        <v>489</v>
      </c>
      <c r="D100" s="563"/>
      <c r="E100" s="620" t="str">
        <f>IF('2.Energy Simu. prelim.'!E96=0,"",'2.Energy Simu. prelim.'!E96)</f>
        <v/>
      </c>
      <c r="F100" s="621"/>
      <c r="G100" s="567" t="s">
        <v>100</v>
      </c>
      <c r="H100" s="567"/>
      <c r="I100" s="567"/>
      <c r="J100" s="431" t="str">
        <f>IF('2.Energy Simu. prelim.'!J96=0,"",'2.Energy Simu. prelim.'!J96)</f>
        <v/>
      </c>
      <c r="K100" s="315"/>
    </row>
    <row r="101" spans="2:17" ht="7.5" customHeight="1" x14ac:dyDescent="0.15">
      <c r="B101" s="315"/>
      <c r="C101" s="322"/>
      <c r="D101" s="323"/>
      <c r="E101" s="323"/>
      <c r="F101" s="323"/>
      <c r="G101" s="323"/>
      <c r="H101" s="323"/>
      <c r="I101" s="323"/>
      <c r="J101" s="323"/>
      <c r="K101" s="315"/>
      <c r="O101" s="341"/>
    </row>
    <row r="102" spans="2:17" s="318" customFormat="1" ht="19.5" customHeight="1" x14ac:dyDescent="0.15">
      <c r="B102" s="319"/>
      <c r="C102" s="576" t="s">
        <v>146</v>
      </c>
      <c r="D102" s="576"/>
      <c r="E102" s="576"/>
      <c r="F102" s="622" t="str">
        <f>'2.Energy Simu. prelim.'!F98</f>
        <v>&lt;Select&gt;</v>
      </c>
      <c r="G102" s="623"/>
      <c r="H102" s="623"/>
      <c r="I102" s="623"/>
      <c r="J102" s="624"/>
      <c r="K102" s="319"/>
      <c r="N102" s="339"/>
      <c r="O102" s="339"/>
      <c r="P102" s="339"/>
      <c r="Q102" s="339"/>
    </row>
    <row r="103" spans="2:17" ht="15" customHeight="1" x14ac:dyDescent="0.15">
      <c r="B103" s="315"/>
      <c r="C103" s="563" t="s">
        <v>96</v>
      </c>
      <c r="D103" s="625"/>
      <c r="E103" s="637" t="str">
        <f>IF('2.Energy Simu. prelim.'!E99=0,"",'2.Energy Simu. prelim.'!E99)</f>
        <v/>
      </c>
      <c r="F103" s="626"/>
      <c r="G103" s="567" t="str">
        <f>VLOOKUP(F102,'X.Calculs DATECH'!$A$58:$F$69,3,FALSE)</f>
        <v xml:space="preserve"> </v>
      </c>
      <c r="H103" s="567"/>
      <c r="I103" s="567"/>
      <c r="J103" s="430" t="str">
        <f>IF('2.Energy Simu. prelim.'!J99=0,"",'2.Energy Simu. prelim.'!J99)</f>
        <v/>
      </c>
      <c r="K103" s="315"/>
      <c r="N103" s="339"/>
      <c r="O103" s="2"/>
      <c r="P103" s="339"/>
      <c r="Q103" s="340"/>
    </row>
    <row r="104" spans="2:17" ht="15" customHeight="1" x14ac:dyDescent="0.15">
      <c r="B104" s="315"/>
      <c r="C104" s="563" t="s">
        <v>97</v>
      </c>
      <c r="D104" s="625"/>
      <c r="E104" s="620" t="str">
        <f>IF('2.Energy Simu. prelim.'!E100=0,"",'2.Energy Simu. prelim.'!E100)</f>
        <v/>
      </c>
      <c r="F104" s="621"/>
      <c r="G104" s="567" t="s">
        <v>98</v>
      </c>
      <c r="H104" s="567"/>
      <c r="I104" s="567"/>
      <c r="J104" s="431" t="str">
        <f>IF('2.Energy Simu. prelim.'!J100=0,"",'2.Energy Simu. prelim.'!J100)</f>
        <v/>
      </c>
      <c r="K104" s="315"/>
    </row>
    <row r="105" spans="2:17" ht="15" customHeight="1" x14ac:dyDescent="0.15">
      <c r="B105" s="315"/>
      <c r="C105" s="563" t="s">
        <v>489</v>
      </c>
      <c r="D105" s="563"/>
      <c r="E105" s="640" t="str">
        <f>IF('2.Energy Simu. prelim.'!E101=0,"",'2.Energy Simu. prelim.'!E101)</f>
        <v/>
      </c>
      <c r="F105" s="641"/>
      <c r="G105" s="567" t="s">
        <v>100</v>
      </c>
      <c r="H105" s="567"/>
      <c r="I105" s="567"/>
      <c r="J105" s="431" t="str">
        <f>IF('2.Energy Simu. prelim.'!J101=0,"",'2.Energy Simu. prelim.'!J101)</f>
        <v/>
      </c>
      <c r="K105" s="315"/>
    </row>
    <row r="106" spans="2:17" ht="15" customHeight="1" x14ac:dyDescent="0.15">
      <c r="B106" s="315"/>
      <c r="C106" s="322"/>
      <c r="D106" s="323"/>
      <c r="E106" s="323"/>
      <c r="F106" s="323"/>
      <c r="G106" s="323"/>
      <c r="H106" s="323"/>
      <c r="I106" s="323"/>
      <c r="J106" s="323"/>
      <c r="K106" s="315"/>
    </row>
    <row r="107" spans="2:17" ht="78" customHeight="1" x14ac:dyDescent="0.15">
      <c r="B107" s="315"/>
      <c r="C107" s="540" t="s">
        <v>528</v>
      </c>
      <c r="D107" s="540"/>
      <c r="E107" s="540"/>
      <c r="F107" s="540"/>
      <c r="G107" s="540"/>
      <c r="H107" s="540"/>
      <c r="I107" s="540"/>
      <c r="J107" s="540"/>
      <c r="K107" s="315"/>
    </row>
    <row r="108" spans="2:17" ht="15" customHeight="1" x14ac:dyDescent="0.15">
      <c r="B108" s="315"/>
      <c r="C108" s="503" t="s">
        <v>511</v>
      </c>
      <c r="D108" s="492"/>
      <c r="E108" s="492"/>
      <c r="F108" s="492"/>
      <c r="G108" s="492"/>
      <c r="H108" s="497"/>
      <c r="I108" s="497"/>
      <c r="J108" s="497"/>
      <c r="K108" s="315"/>
    </row>
    <row r="109" spans="2:17" ht="81" customHeight="1" x14ac:dyDescent="0.15">
      <c r="B109" s="315"/>
      <c r="C109" s="736" t="str">
        <f>IF('2.Energy Simu. prelim.'!C105="","",'2.Energy Simu. prelim.'!C105)</f>
        <v/>
      </c>
      <c r="D109" s="737"/>
      <c r="E109" s="737"/>
      <c r="F109" s="737"/>
      <c r="G109" s="737"/>
      <c r="H109" s="737"/>
      <c r="I109" s="737"/>
      <c r="J109" s="738"/>
      <c r="K109" s="315"/>
    </row>
    <row r="110" spans="2:17" ht="15" customHeight="1" x14ac:dyDescent="0.15">
      <c r="B110" s="315"/>
      <c r="C110" s="484"/>
      <c r="D110" s="484"/>
      <c r="E110" s="484"/>
      <c r="F110" s="484"/>
      <c r="G110" s="484"/>
      <c r="H110" s="485"/>
      <c r="I110" s="485"/>
      <c r="J110" s="485"/>
      <c r="K110" s="315"/>
    </row>
    <row r="111" spans="2:17" ht="15" customHeight="1" x14ac:dyDescent="0.15">
      <c r="B111" s="315"/>
      <c r="C111" s="357" t="s">
        <v>512</v>
      </c>
      <c r="D111" s="487"/>
      <c r="E111" s="486"/>
      <c r="F111" s="486"/>
      <c r="G111" s="486"/>
      <c r="H111" s="739" t="str">
        <f>IF('2.Energy Simu. prelim.'!H107="","",'2.Energy Simu. prelim.'!H107)</f>
        <v/>
      </c>
      <c r="I111" s="740"/>
      <c r="J111" s="741"/>
      <c r="K111" s="315"/>
    </row>
    <row r="112" spans="2:17" ht="7.5" customHeight="1" x14ac:dyDescent="0.15">
      <c r="B112" s="315"/>
      <c r="C112" s="322"/>
      <c r="D112" s="323"/>
      <c r="E112" s="323"/>
      <c r="F112" s="323"/>
      <c r="G112" s="323"/>
      <c r="H112" s="323"/>
      <c r="I112" s="323"/>
      <c r="J112" s="323"/>
      <c r="K112" s="315"/>
    </row>
    <row r="113" spans="2:13" x14ac:dyDescent="0.15">
      <c r="D113" s="332"/>
      <c r="E113" s="332"/>
      <c r="F113" s="332"/>
      <c r="G113" s="332"/>
      <c r="H113" s="332"/>
      <c r="I113" s="332"/>
      <c r="J113" s="332"/>
    </row>
    <row r="114" spans="2:13" ht="15" customHeight="1" x14ac:dyDescent="0.15">
      <c r="B114" s="333"/>
      <c r="C114" s="523" t="s">
        <v>104</v>
      </c>
      <c r="D114" s="523"/>
      <c r="E114" s="523"/>
      <c r="F114" s="523"/>
      <c r="G114" s="523"/>
      <c r="H114" s="523"/>
      <c r="I114" s="523"/>
      <c r="J114" s="523"/>
      <c r="K114" s="333"/>
    </row>
    <row r="115" spans="2:13" ht="6" customHeight="1" x14ac:dyDescent="0.15">
      <c r="B115" s="315"/>
      <c r="C115" s="334"/>
      <c r="D115" s="323"/>
      <c r="E115" s="323"/>
      <c r="F115" s="323"/>
      <c r="G115" s="323"/>
      <c r="H115" s="323"/>
      <c r="I115" s="323"/>
      <c r="J115" s="323"/>
      <c r="K115" s="315"/>
    </row>
    <row r="116" spans="2:13" s="318" customFormat="1" ht="18" customHeight="1" x14ac:dyDescent="0.15">
      <c r="B116" s="319"/>
      <c r="C116" s="320" t="s">
        <v>105</v>
      </c>
      <c r="D116" s="321"/>
      <c r="E116" s="321"/>
      <c r="F116" s="321"/>
      <c r="G116" s="321"/>
      <c r="H116" s="321"/>
      <c r="I116" s="321"/>
      <c r="J116" s="321"/>
      <c r="K116" s="319"/>
    </row>
    <row r="117" spans="2:13" ht="6.75" customHeight="1" thickBot="1" x14ac:dyDescent="0.2">
      <c r="B117" s="315"/>
      <c r="C117" s="322"/>
      <c r="D117" s="323"/>
      <c r="E117" s="323"/>
      <c r="F117" s="323"/>
      <c r="G117" s="321"/>
      <c r="H117" s="480"/>
      <c r="I117" s="480"/>
      <c r="J117" s="321"/>
      <c r="K117" s="315"/>
    </row>
    <row r="118" spans="2:13" s="318" customFormat="1" ht="29" customHeight="1" thickBot="1" x14ac:dyDescent="0.2">
      <c r="B118" s="319"/>
      <c r="C118" s="590" t="s">
        <v>77</v>
      </c>
      <c r="D118" s="591"/>
      <c r="E118" s="594" t="s">
        <v>106</v>
      </c>
      <c r="F118" s="656"/>
      <c r="G118" s="478"/>
      <c r="H118" s="642" t="s">
        <v>107</v>
      </c>
      <c r="I118" s="595"/>
      <c r="J118" s="321"/>
      <c r="K118" s="319"/>
    </row>
    <row r="119" spans="2:13" s="318" customFormat="1" ht="29.25" customHeight="1" x14ac:dyDescent="0.15">
      <c r="B119" s="319"/>
      <c r="C119" s="592"/>
      <c r="D119" s="593"/>
      <c r="E119" s="453" t="s">
        <v>108</v>
      </c>
      <c r="F119" s="453" t="s">
        <v>109</v>
      </c>
      <c r="G119" s="478"/>
      <c r="H119" s="479" t="s">
        <v>108</v>
      </c>
      <c r="I119" s="454" t="s">
        <v>109</v>
      </c>
      <c r="J119" s="478"/>
      <c r="K119" s="319"/>
    </row>
    <row r="120" spans="2:13" x14ac:dyDescent="0.15">
      <c r="B120" s="315"/>
      <c r="C120" s="588" t="s">
        <v>110</v>
      </c>
      <c r="D120" s="589"/>
      <c r="E120" s="474">
        <f>'2.Energy Simu. prelim.'!E116</f>
        <v>0</v>
      </c>
      <c r="F120" s="474">
        <f>'2.Energy Simu. prelim.'!F116</f>
        <v>0</v>
      </c>
      <c r="G120" s="321"/>
      <c r="H120" s="752">
        <f>'2.Energy Simu. prelim.'!H116</f>
        <v>0</v>
      </c>
      <c r="I120" s="452">
        <f>'2.Energy Simu. prelim.'!I116</f>
        <v>0</v>
      </c>
      <c r="J120" s="321"/>
      <c r="K120" s="315"/>
    </row>
    <row r="121" spans="2:13" x14ac:dyDescent="0.15">
      <c r="B121" s="315"/>
      <c r="C121" s="588" t="s">
        <v>111</v>
      </c>
      <c r="D121" s="589"/>
      <c r="E121" s="474">
        <f>'2.Energy Simu. prelim.'!E117</f>
        <v>0</v>
      </c>
      <c r="F121" s="474">
        <f>'2.Energy Simu. prelim.'!F117</f>
        <v>0</v>
      </c>
      <c r="G121" s="321"/>
      <c r="H121" s="752">
        <f>'2.Energy Simu. prelim.'!H117</f>
        <v>0</v>
      </c>
      <c r="I121" s="452">
        <f>'2.Energy Simu. prelim.'!I117</f>
        <v>0</v>
      </c>
      <c r="J121" s="321"/>
      <c r="K121" s="315"/>
      <c r="M121" s="1"/>
    </row>
    <row r="122" spans="2:13" x14ac:dyDescent="0.15">
      <c r="B122" s="315"/>
      <c r="C122" s="588" t="s">
        <v>112</v>
      </c>
      <c r="D122" s="589"/>
      <c r="E122" s="474">
        <f>'2.Energy Simu. prelim.'!E118</f>
        <v>0</v>
      </c>
      <c r="F122" s="474">
        <f>'2.Energy Simu. prelim.'!F118</f>
        <v>0</v>
      </c>
      <c r="G122" s="321"/>
      <c r="H122" s="752">
        <f>'2.Energy Simu. prelim.'!H118</f>
        <v>0</v>
      </c>
      <c r="I122" s="452">
        <f>'2.Energy Simu. prelim.'!I118</f>
        <v>0</v>
      </c>
      <c r="J122" s="321"/>
      <c r="K122" s="315"/>
    </row>
    <row r="123" spans="2:13" x14ac:dyDescent="0.15">
      <c r="B123" s="315"/>
      <c r="C123" s="588" t="s">
        <v>113</v>
      </c>
      <c r="D123" s="589"/>
      <c r="E123" s="474">
        <f>'2.Energy Simu. prelim.'!E119</f>
        <v>0</v>
      </c>
      <c r="F123" s="474">
        <f>'2.Energy Simu. prelim.'!F119</f>
        <v>0</v>
      </c>
      <c r="G123" s="321"/>
      <c r="H123" s="752">
        <f>'2.Energy Simu. prelim.'!H119</f>
        <v>0</v>
      </c>
      <c r="I123" s="452">
        <f>'2.Energy Simu. prelim.'!I119</f>
        <v>0</v>
      </c>
      <c r="J123" s="321"/>
      <c r="K123" s="315"/>
    </row>
    <row r="124" spans="2:13" x14ac:dyDescent="0.15">
      <c r="B124" s="315"/>
      <c r="C124" s="588" t="s">
        <v>490</v>
      </c>
      <c r="D124" s="589"/>
      <c r="E124" s="474">
        <f>'2.Energy Simu. prelim.'!E120</f>
        <v>0</v>
      </c>
      <c r="F124" s="474">
        <f>'2.Energy Simu. prelim.'!F120</f>
        <v>0</v>
      </c>
      <c r="G124" s="321"/>
      <c r="H124" s="752">
        <f>'2.Energy Simu. prelim.'!H120</f>
        <v>0</v>
      </c>
      <c r="I124" s="452">
        <f>'2.Energy Simu. prelim.'!I120</f>
        <v>0</v>
      </c>
      <c r="J124" s="321"/>
      <c r="K124" s="315"/>
    </row>
    <row r="125" spans="2:13" x14ac:dyDescent="0.15">
      <c r="B125" s="315"/>
      <c r="C125" s="588" t="s">
        <v>114</v>
      </c>
      <c r="D125" s="589"/>
      <c r="E125" s="474">
        <f>'2.Energy Simu. prelim.'!E121</f>
        <v>0</v>
      </c>
      <c r="F125" s="474">
        <f>'2.Energy Simu. prelim.'!F121</f>
        <v>0</v>
      </c>
      <c r="G125" s="321"/>
      <c r="H125" s="752">
        <f>'2.Energy Simu. prelim.'!H121</f>
        <v>0</v>
      </c>
      <c r="I125" s="452">
        <f>'2.Energy Simu. prelim.'!I121</f>
        <v>0</v>
      </c>
      <c r="J125" s="321"/>
      <c r="K125" s="315"/>
    </row>
    <row r="126" spans="2:13" x14ac:dyDescent="0.15">
      <c r="B126" s="315"/>
      <c r="C126" s="588" t="s">
        <v>115</v>
      </c>
      <c r="D126" s="589"/>
      <c r="E126" s="474">
        <f>'2.Energy Simu. prelim.'!E122</f>
        <v>0</v>
      </c>
      <c r="F126" s="474">
        <f>'2.Energy Simu. prelim.'!F122</f>
        <v>0</v>
      </c>
      <c r="G126" s="321"/>
      <c r="H126" s="752">
        <f>'2.Energy Simu. prelim.'!H122</f>
        <v>0</v>
      </c>
      <c r="I126" s="452">
        <f>'2.Energy Simu. prelim.'!I122</f>
        <v>0</v>
      </c>
      <c r="J126" s="321"/>
      <c r="K126" s="315"/>
    </row>
    <row r="127" spans="2:13" x14ac:dyDescent="0.15">
      <c r="B127" s="315"/>
      <c r="C127" s="588" t="s">
        <v>116</v>
      </c>
      <c r="D127" s="589"/>
      <c r="E127" s="474">
        <f>'2.Energy Simu. prelim.'!E123</f>
        <v>0</v>
      </c>
      <c r="F127" s="474">
        <f>'2.Energy Simu. prelim.'!F123</f>
        <v>0</v>
      </c>
      <c r="G127" s="321"/>
      <c r="H127" s="752">
        <f>'2.Energy Simu. prelim.'!H123</f>
        <v>0</v>
      </c>
      <c r="I127" s="452">
        <f>'2.Energy Simu. prelim.'!I123</f>
        <v>0</v>
      </c>
      <c r="J127" s="321"/>
      <c r="K127" s="315"/>
    </row>
    <row r="128" spans="2:13" ht="20.25" customHeight="1" x14ac:dyDescent="0.15">
      <c r="B128" s="315"/>
      <c r="C128" s="599" t="s">
        <v>117</v>
      </c>
      <c r="D128" s="599"/>
      <c r="E128" s="475">
        <f>SUM(E120:E127)</f>
        <v>0</v>
      </c>
      <c r="F128" s="475">
        <f>SUM(F120:G127)</f>
        <v>0</v>
      </c>
      <c r="G128" s="321"/>
      <c r="H128" s="449">
        <f>SUM(H120:H127)</f>
        <v>0</v>
      </c>
      <c r="I128" s="449">
        <f>SUM(I120:J127)</f>
        <v>0</v>
      </c>
      <c r="J128" s="321"/>
      <c r="K128" s="315"/>
    </row>
    <row r="129" spans="2:11" ht="20.25" customHeight="1" x14ac:dyDescent="0.15">
      <c r="B129" s="315"/>
      <c r="C129" s="599" t="s">
        <v>118</v>
      </c>
      <c r="D129" s="599"/>
      <c r="E129" s="475" t="s">
        <v>119</v>
      </c>
      <c r="F129" s="475">
        <f>ROUND(F128/'X.Calculs DATECH'!$E$118,0)</f>
        <v>0</v>
      </c>
      <c r="G129" s="321"/>
      <c r="H129" s="449" t="s">
        <v>119</v>
      </c>
      <c r="I129" s="449">
        <f>ROUND(I128/'X.Calculs DATECH'!$E$118,0)</f>
        <v>0</v>
      </c>
      <c r="J129" s="321"/>
      <c r="K129" s="315"/>
    </row>
    <row r="130" spans="2:11" ht="14" customHeight="1" x14ac:dyDescent="0.15">
      <c r="B130" s="315"/>
      <c r="C130" s="322"/>
      <c r="D130" s="323"/>
      <c r="E130" s="323"/>
      <c r="F130" s="323"/>
      <c r="G130" s="323"/>
      <c r="H130" s="323"/>
      <c r="I130" s="323"/>
      <c r="J130" s="321"/>
      <c r="K130" s="315"/>
    </row>
    <row r="131" spans="2:11" s="355" customFormat="1" ht="20.25" customHeight="1" x14ac:dyDescent="0.15">
      <c r="B131" s="356"/>
      <c r="C131" s="504" t="s">
        <v>513</v>
      </c>
      <c r="D131" s="488"/>
      <c r="E131" s="488"/>
      <c r="F131" s="488"/>
      <c r="G131" s="488"/>
      <c r="H131" s="488"/>
      <c r="I131" s="488"/>
      <c r="J131" s="489"/>
      <c r="K131" s="356"/>
    </row>
    <row r="132" spans="2:11" ht="14.5" customHeight="1" x14ac:dyDescent="0.15">
      <c r="B132" s="315"/>
      <c r="C132" s="503" t="s">
        <v>514</v>
      </c>
      <c r="D132" s="493"/>
      <c r="E132" s="493"/>
      <c r="F132" s="493"/>
      <c r="G132" s="493"/>
      <c r="H132" s="493"/>
      <c r="I132" s="493"/>
      <c r="J132" s="493"/>
      <c r="K132" s="315"/>
    </row>
    <row r="133" spans="2:11" ht="7" customHeight="1" x14ac:dyDescent="0.15">
      <c r="B133" s="315"/>
      <c r="C133" s="492"/>
      <c r="D133" s="493"/>
      <c r="E133" s="493"/>
      <c r="F133" s="493"/>
      <c r="G133" s="493"/>
      <c r="H133" s="493"/>
      <c r="I133" s="493"/>
      <c r="J133" s="493"/>
      <c r="K133" s="315"/>
    </row>
    <row r="134" spans="2:11" ht="14.5" customHeight="1" x14ac:dyDescent="0.15">
      <c r="B134" s="315"/>
      <c r="C134" s="503" t="s">
        <v>515</v>
      </c>
      <c r="D134" s="493"/>
      <c r="E134" s="742" t="str">
        <f>'2.Energy Simu. prelim.'!E130</f>
        <v>&lt; select &gt;</v>
      </c>
      <c r="F134" s="505" t="s">
        <v>520</v>
      </c>
      <c r="G134" s="493"/>
      <c r="H134" s="743" t="str">
        <f>IF('2.Energy Simu. prelim.'!H130="","",'2.Energy Simu. prelim.'!H130)</f>
        <v/>
      </c>
      <c r="I134" s="744"/>
      <c r="J134" s="745"/>
      <c r="K134" s="315"/>
    </row>
    <row r="135" spans="2:11" ht="7" customHeight="1" x14ac:dyDescent="0.15">
      <c r="B135" s="315"/>
      <c r="C135" s="492"/>
      <c r="D135" s="493"/>
      <c r="E135" s="493"/>
      <c r="F135" s="493"/>
      <c r="G135" s="493"/>
      <c r="H135" s="493"/>
      <c r="I135" s="493"/>
      <c r="J135" s="493"/>
      <c r="K135" s="315"/>
    </row>
    <row r="136" spans="2:11" ht="41.5" customHeight="1" x14ac:dyDescent="0.15">
      <c r="B136" s="315"/>
      <c r="C136" s="600" t="s">
        <v>521</v>
      </c>
      <c r="D136" s="601"/>
      <c r="E136" s="601"/>
      <c r="F136" s="601"/>
      <c r="G136" s="601"/>
      <c r="H136" s="601"/>
      <c r="I136" s="601"/>
      <c r="J136" s="601"/>
      <c r="K136" s="315"/>
    </row>
    <row r="137" spans="2:11" ht="6.5" customHeight="1" x14ac:dyDescent="0.15">
      <c r="B137" s="315"/>
      <c r="C137" s="494"/>
      <c r="D137" s="494"/>
      <c r="E137" s="494"/>
      <c r="F137" s="494"/>
      <c r="G137" s="494"/>
      <c r="H137" s="494"/>
      <c r="I137" s="494"/>
      <c r="J137" s="494"/>
      <c r="K137" s="315"/>
    </row>
    <row r="138" spans="2:11" ht="14.5" customHeight="1" x14ac:dyDescent="0.15">
      <c r="B138" s="315"/>
      <c r="C138" s="357" t="s">
        <v>522</v>
      </c>
      <c r="D138" s="492"/>
      <c r="E138" s="493"/>
      <c r="F138" s="493"/>
      <c r="G138" s="493"/>
      <c r="H138" s="749" t="str">
        <f>IF('2.Energy Simu. prelim.'!H134="","",'2.Energy Simu. prelim.'!H134)</f>
        <v/>
      </c>
      <c r="I138" s="750"/>
      <c r="J138" s="751"/>
      <c r="K138" s="315"/>
    </row>
    <row r="139" spans="2:11" ht="7" customHeight="1" x14ac:dyDescent="0.15">
      <c r="B139" s="315"/>
      <c r="C139" s="488"/>
      <c r="D139" s="489"/>
      <c r="E139" s="356"/>
      <c r="F139" s="356"/>
      <c r="G139" s="356"/>
      <c r="H139" s="356"/>
      <c r="I139" s="490"/>
      <c r="J139" s="491"/>
      <c r="K139" s="315"/>
    </row>
    <row r="140" spans="2:11" ht="14.5" customHeight="1" thickBot="1" x14ac:dyDescent="0.2">
      <c r="B140" s="315"/>
      <c r="C140" s="506" t="s">
        <v>523</v>
      </c>
      <c r="D140" s="489"/>
      <c r="E140" s="356"/>
      <c r="F140" s="356"/>
      <c r="G140" s="356"/>
      <c r="H140" s="356"/>
      <c r="I140" s="490"/>
      <c r="J140" s="491"/>
      <c r="K140" s="315"/>
    </row>
    <row r="141" spans="2:11" ht="30" customHeight="1" thickBot="1" x14ac:dyDescent="0.2">
      <c r="B141" s="315"/>
      <c r="C141" s="322"/>
      <c r="D141" s="323"/>
      <c r="E141" s="596" t="s">
        <v>106</v>
      </c>
      <c r="F141" s="597"/>
      <c r="G141" s="323"/>
      <c r="H141" s="596" t="s">
        <v>107</v>
      </c>
      <c r="I141" s="597"/>
      <c r="J141" s="478"/>
      <c r="K141" s="315"/>
    </row>
    <row r="142" spans="2:11" x14ac:dyDescent="0.15">
      <c r="B142" s="315"/>
      <c r="C142" s="610" t="s">
        <v>501</v>
      </c>
      <c r="D142" s="610"/>
      <c r="E142" s="611" t="s">
        <v>119</v>
      </c>
      <c r="F142" s="612"/>
      <c r="G142" s="321"/>
      <c r="H142" s="613">
        <f>IFERROR(1-(H128+I128)/(E128+F128),0)</f>
        <v>0</v>
      </c>
      <c r="I142" s="614"/>
      <c r="J142" s="321"/>
      <c r="K142" s="315"/>
    </row>
    <row r="143" spans="2:11" ht="14" customHeight="1" x14ac:dyDescent="0.15">
      <c r="B143" s="315"/>
      <c r="C143" s="610" t="s">
        <v>502</v>
      </c>
      <c r="D143" s="610"/>
      <c r="E143" s="611" t="s">
        <v>119</v>
      </c>
      <c r="F143" s="612"/>
      <c r="G143" s="321"/>
      <c r="H143" s="613">
        <f>IFERROR(I150/F129,0)</f>
        <v>0</v>
      </c>
      <c r="I143" s="614"/>
      <c r="J143" s="321"/>
      <c r="K143" s="315"/>
    </row>
    <row r="144" spans="2:11" ht="14" customHeight="1" x14ac:dyDescent="0.15">
      <c r="B144" s="315"/>
      <c r="C144" s="610" t="s">
        <v>524</v>
      </c>
      <c r="D144" s="610"/>
      <c r="E144" s="611" t="s">
        <v>119</v>
      </c>
      <c r="F144" s="612"/>
      <c r="G144" s="321"/>
      <c r="H144" s="613">
        <f>IFERROR(I129/F129,0)</f>
        <v>0</v>
      </c>
      <c r="I144" s="614"/>
      <c r="J144" s="321"/>
      <c r="K144" s="315"/>
    </row>
    <row r="145" spans="2:11" ht="14" customHeight="1" x14ac:dyDescent="0.15">
      <c r="B145" s="315"/>
      <c r="C145" s="615" t="s">
        <v>503</v>
      </c>
      <c r="D145" s="615"/>
      <c r="E145" s="616">
        <f>IFERROR(((E128+F128)/1000)/F33,0)</f>
        <v>0</v>
      </c>
      <c r="F145" s="617"/>
      <c r="G145" s="321"/>
      <c r="H145" s="616">
        <f>IFERROR(((H128+I128)/1000)/F33,0)</f>
        <v>0</v>
      </c>
      <c r="I145" s="617"/>
      <c r="J145" s="321"/>
      <c r="K145" s="315"/>
    </row>
    <row r="146" spans="2:11" ht="6.75" customHeight="1" x14ac:dyDescent="0.15">
      <c r="B146" s="315"/>
      <c r="C146" s="322"/>
      <c r="D146" s="323"/>
      <c r="E146" s="323"/>
      <c r="F146" s="323"/>
      <c r="G146" s="323"/>
      <c r="H146" s="323"/>
      <c r="I146" s="323"/>
      <c r="J146" s="321"/>
      <c r="K146" s="315"/>
    </row>
    <row r="147" spans="2:11" ht="15" customHeight="1" x14ac:dyDescent="0.15">
      <c r="C147" s="342"/>
      <c r="D147" s="332"/>
      <c r="E147" s="332"/>
      <c r="F147" s="332"/>
      <c r="G147" s="332"/>
      <c r="H147" s="332"/>
      <c r="I147" s="332"/>
      <c r="J147" s="332"/>
    </row>
    <row r="148" spans="2:11" ht="15" customHeight="1" x14ac:dyDescent="0.15">
      <c r="B148" s="333"/>
      <c r="C148" s="523" t="s">
        <v>120</v>
      </c>
      <c r="D148" s="523"/>
      <c r="E148" s="523"/>
      <c r="F148" s="523"/>
      <c r="G148" s="523"/>
      <c r="H148" s="523"/>
      <c r="I148" s="523"/>
      <c r="J148" s="523"/>
      <c r="K148" s="333"/>
    </row>
    <row r="149" spans="2:11" ht="6" customHeight="1" x14ac:dyDescent="0.15">
      <c r="B149" s="315"/>
      <c r="C149" s="334"/>
      <c r="D149" s="323"/>
      <c r="E149" s="323"/>
      <c r="F149" s="323"/>
      <c r="G149" s="323"/>
      <c r="H149" s="323"/>
      <c r="I149" s="323"/>
      <c r="J149" s="323"/>
      <c r="K149" s="315"/>
    </row>
    <row r="150" spans="2:11" x14ac:dyDescent="0.15">
      <c r="B150" s="315"/>
      <c r="C150" s="338" t="s">
        <v>121</v>
      </c>
      <c r="D150" s="323"/>
      <c r="E150" s="323"/>
      <c r="F150" s="323"/>
      <c r="G150" s="323"/>
      <c r="H150" s="323"/>
      <c r="I150" s="343">
        <f>F129-I129</f>
        <v>0</v>
      </c>
      <c r="J150" s="323"/>
      <c r="K150" s="315"/>
    </row>
    <row r="151" spans="2:11" ht="6.75" customHeight="1" x14ac:dyDescent="0.15">
      <c r="B151" s="315"/>
      <c r="C151" s="322"/>
      <c r="D151" s="323"/>
      <c r="E151" s="323"/>
      <c r="F151" s="323"/>
      <c r="G151" s="323"/>
      <c r="H151" s="323"/>
      <c r="I151" s="345"/>
      <c r="J151" s="323"/>
      <c r="K151" s="315"/>
    </row>
    <row r="152" spans="2:11" ht="15" customHeight="1" x14ac:dyDescent="0.15">
      <c r="B152" s="315"/>
      <c r="C152" s="541" t="s">
        <v>122</v>
      </c>
      <c r="D152" s="541"/>
      <c r="E152" s="541"/>
      <c r="F152" s="541"/>
      <c r="G152" s="541"/>
      <c r="H152" s="323"/>
      <c r="I152" s="428"/>
      <c r="J152" s="323"/>
      <c r="K152" s="315"/>
    </row>
    <row r="153" spans="2:11" x14ac:dyDescent="0.15">
      <c r="B153" s="315"/>
      <c r="C153" s="541"/>
      <c r="D153" s="541"/>
      <c r="E153" s="541"/>
      <c r="F153" s="541"/>
      <c r="G153" s="541"/>
      <c r="H153" s="347" t="s">
        <v>119</v>
      </c>
      <c r="I153" s="343">
        <f>'X.Calculs DATECH'!J70</f>
        <v>0</v>
      </c>
      <c r="J153" s="348"/>
      <c r="K153" s="315"/>
    </row>
    <row r="154" spans="2:11" ht="6.75" customHeight="1" x14ac:dyDescent="0.15">
      <c r="B154" s="315"/>
      <c r="C154" s="322"/>
      <c r="D154" s="323"/>
      <c r="E154" s="323"/>
      <c r="F154" s="323"/>
      <c r="G154" s="323"/>
      <c r="H154" s="323"/>
      <c r="I154" s="502"/>
      <c r="J154" s="323"/>
      <c r="K154" s="315"/>
    </row>
    <row r="155" spans="2:11" ht="30" customHeight="1" x14ac:dyDescent="0.15">
      <c r="B155" s="315"/>
      <c r="C155" s="540" t="s">
        <v>525</v>
      </c>
      <c r="D155" s="540"/>
      <c r="E155" s="540"/>
      <c r="F155" s="540"/>
      <c r="G155" s="540"/>
      <c r="H155" s="347" t="s">
        <v>119</v>
      </c>
      <c r="I155" s="343" t="str">
        <f>H111</f>
        <v/>
      </c>
      <c r="J155" s="323"/>
      <c r="K155" s="315"/>
    </row>
    <row r="156" spans="2:11" ht="6.5" customHeight="1" x14ac:dyDescent="0.15">
      <c r="B156" s="315"/>
      <c r="C156" s="322"/>
      <c r="D156" s="323"/>
      <c r="E156" s="323"/>
      <c r="F156" s="323"/>
      <c r="G156" s="323"/>
      <c r="H156" s="323"/>
      <c r="I156" s="502"/>
      <c r="J156" s="323"/>
      <c r="K156" s="315"/>
    </row>
    <row r="157" spans="2:11" ht="31.5" customHeight="1" x14ac:dyDescent="0.15">
      <c r="B157" s="315"/>
      <c r="C157" s="540" t="s">
        <v>526</v>
      </c>
      <c r="D157" s="540"/>
      <c r="E157" s="540"/>
      <c r="F157" s="540"/>
      <c r="G157" s="540"/>
      <c r="H157" s="347" t="s">
        <v>505</v>
      </c>
      <c r="I157" s="343" t="str">
        <f>H138</f>
        <v/>
      </c>
      <c r="J157" s="323"/>
      <c r="K157" s="315"/>
    </row>
    <row r="158" spans="2:11" ht="6.75" customHeight="1" x14ac:dyDescent="0.15">
      <c r="B158" s="315"/>
      <c r="C158" s="322"/>
      <c r="D158" s="323"/>
      <c r="E158" s="323"/>
      <c r="F158" s="323"/>
      <c r="G158" s="323"/>
      <c r="H158" s="323"/>
      <c r="I158" s="349"/>
      <c r="J158" s="323"/>
      <c r="K158" s="315"/>
    </row>
    <row r="159" spans="2:11" ht="15" customHeight="1" x14ac:dyDescent="0.15">
      <c r="B159" s="315"/>
      <c r="C159" s="338" t="s">
        <v>123</v>
      </c>
      <c r="D159" s="348"/>
      <c r="E159" s="348"/>
      <c r="F159" s="348"/>
      <c r="G159" s="348"/>
      <c r="H159" s="347" t="s">
        <v>124</v>
      </c>
      <c r="I159" s="343">
        <f>IFERROR((IF(I150-I153-I155+I157&lt;1,0,I150-I153-I155+I157)),0)</f>
        <v>0</v>
      </c>
      <c r="J159" s="348"/>
      <c r="K159" s="315"/>
    </row>
    <row r="160" spans="2:11" ht="6.75" customHeight="1" thickBot="1" x14ac:dyDescent="0.2">
      <c r="B160" s="315"/>
      <c r="C160" s="322"/>
      <c r="D160" s="323"/>
      <c r="E160" s="323"/>
      <c r="F160" s="323"/>
      <c r="G160" s="323"/>
      <c r="H160" s="323"/>
      <c r="I160" s="323"/>
      <c r="J160" s="323"/>
      <c r="K160" s="315"/>
    </row>
    <row r="161" spans="2:11" ht="15" customHeight="1" thickBot="1" x14ac:dyDescent="0.2">
      <c r="B161" s="315"/>
      <c r="C161" s="541" t="s">
        <v>125</v>
      </c>
      <c r="D161" s="541"/>
      <c r="E161" s="541"/>
      <c r="F161" s="541"/>
      <c r="G161" s="541"/>
      <c r="H161" s="638"/>
      <c r="I161" s="618">
        <f>MIN(325000,(I159)*5,I69)</f>
        <v>0</v>
      </c>
      <c r="J161" s="619"/>
      <c r="K161" s="315"/>
    </row>
    <row r="162" spans="2:11" ht="6.75" customHeight="1" x14ac:dyDescent="0.15">
      <c r="B162" s="315"/>
      <c r="C162" s="322"/>
      <c r="D162" s="323"/>
      <c r="E162" s="323"/>
      <c r="F162" s="323"/>
      <c r="G162" s="323"/>
      <c r="H162" s="323"/>
      <c r="I162" s="323"/>
      <c r="J162" s="323"/>
      <c r="K162" s="315"/>
    </row>
    <row r="163" spans="2:11" ht="15" customHeight="1" x14ac:dyDescent="0.15">
      <c r="C163" s="342"/>
      <c r="D163" s="332"/>
      <c r="E163" s="332"/>
      <c r="F163" s="332"/>
      <c r="G163" s="332"/>
      <c r="H163" s="332"/>
      <c r="I163" s="332"/>
      <c r="J163" s="332"/>
    </row>
    <row r="164" spans="2:11" ht="15" customHeight="1" x14ac:dyDescent="0.15">
      <c r="B164" s="333"/>
      <c r="C164" s="523" t="s">
        <v>492</v>
      </c>
      <c r="D164" s="523"/>
      <c r="E164" s="523"/>
      <c r="F164" s="523"/>
      <c r="G164" s="523"/>
      <c r="H164" s="523"/>
      <c r="I164" s="523"/>
      <c r="J164" s="523"/>
      <c r="K164" s="333"/>
    </row>
    <row r="165" spans="2:11" ht="6" customHeight="1" x14ac:dyDescent="0.15">
      <c r="B165" s="315"/>
      <c r="C165" s="334"/>
      <c r="D165" s="323"/>
      <c r="E165" s="323"/>
      <c r="F165" s="323"/>
      <c r="G165" s="323"/>
      <c r="H165" s="323"/>
      <c r="I165" s="323"/>
      <c r="J165" s="323"/>
      <c r="K165" s="315"/>
    </row>
    <row r="166" spans="2:11" x14ac:dyDescent="0.15">
      <c r="B166" s="315"/>
      <c r="C166" s="322" t="s">
        <v>494</v>
      </c>
      <c r="D166" s="323"/>
      <c r="E166" s="323"/>
      <c r="F166" s="323"/>
      <c r="G166" s="323"/>
      <c r="H166" s="323"/>
      <c r="I166" s="476">
        <f>'2.Energy Simu. prelim.'!I163</f>
        <v>0</v>
      </c>
      <c r="J166" s="323"/>
      <c r="K166" s="315"/>
    </row>
    <row r="167" spans="2:11" ht="6.75" customHeight="1" x14ac:dyDescent="0.15">
      <c r="B167" s="315"/>
      <c r="C167" s="322"/>
      <c r="D167" s="323"/>
      <c r="E167" s="323"/>
      <c r="F167" s="323"/>
      <c r="G167" s="323"/>
      <c r="H167" s="323"/>
      <c r="I167" s="323"/>
      <c r="J167" s="323"/>
      <c r="K167" s="315"/>
    </row>
    <row r="168" spans="2:11" x14ac:dyDescent="0.15">
      <c r="B168" s="315"/>
      <c r="C168" s="322"/>
      <c r="D168" s="540" t="s">
        <v>495</v>
      </c>
      <c r="E168" s="540"/>
      <c r="F168" s="540"/>
      <c r="G168" s="540"/>
      <c r="H168" s="540"/>
      <c r="I168" s="540"/>
      <c r="J168" s="540"/>
      <c r="K168" s="315"/>
    </row>
    <row r="169" spans="2:11" ht="15" customHeight="1" x14ac:dyDescent="0.15">
      <c r="B169" s="315"/>
      <c r="C169" s="322"/>
      <c r="D169" s="540"/>
      <c r="E169" s="540"/>
      <c r="F169" s="540"/>
      <c r="G169" s="540"/>
      <c r="H169" s="540"/>
      <c r="I169" s="540"/>
      <c r="J169" s="540"/>
      <c r="K169" s="315"/>
    </row>
    <row r="170" spans="2:11" ht="6.75" customHeight="1" x14ac:dyDescent="0.15">
      <c r="B170" s="315"/>
      <c r="C170" s="322"/>
      <c r="D170" s="323"/>
      <c r="E170" s="323"/>
      <c r="F170" s="323"/>
      <c r="G170" s="323"/>
      <c r="H170" s="323"/>
      <c r="I170" s="323"/>
      <c r="J170" s="323"/>
      <c r="K170" s="315"/>
    </row>
    <row r="171" spans="2:11" ht="15" customHeight="1" thickBot="1" x14ac:dyDescent="0.2">
      <c r="B171" s="315"/>
      <c r="C171" s="335"/>
      <c r="D171" s="335"/>
      <c r="E171" s="335"/>
      <c r="F171" s="335"/>
      <c r="G171" s="335"/>
      <c r="H171" s="335"/>
      <c r="I171" s="323"/>
      <c r="J171" s="323"/>
      <c r="K171" s="315"/>
    </row>
    <row r="172" spans="2:11" ht="15" customHeight="1" thickBot="1" x14ac:dyDescent="0.2">
      <c r="B172" s="315"/>
      <c r="C172" s="541" t="s">
        <v>496</v>
      </c>
      <c r="D172" s="541"/>
      <c r="E172" s="541"/>
      <c r="F172" s="541"/>
      <c r="G172" s="541"/>
      <c r="H172" s="638"/>
      <c r="I172" s="618">
        <f>MIN(15000,(I166)*0.75)</f>
        <v>0</v>
      </c>
      <c r="J172" s="619"/>
      <c r="K172" s="315"/>
    </row>
    <row r="173" spans="2:11" ht="6.75" customHeight="1" x14ac:dyDescent="0.15">
      <c r="B173" s="315"/>
      <c r="C173" s="322"/>
      <c r="D173" s="323"/>
      <c r="E173" s="323"/>
      <c r="F173" s="323"/>
      <c r="G173" s="323"/>
      <c r="H173" s="323"/>
      <c r="I173" s="323"/>
      <c r="J173" s="323"/>
      <c r="K173" s="315"/>
    </row>
    <row r="174" spans="2:11" x14ac:dyDescent="0.15">
      <c r="D174" s="332"/>
      <c r="E174" s="332"/>
      <c r="F174" s="332"/>
      <c r="G174" s="332"/>
      <c r="H174" s="332"/>
      <c r="I174" s="332"/>
      <c r="J174" s="332"/>
    </row>
    <row r="175" spans="2:11" ht="15" customHeight="1" x14ac:dyDescent="0.15">
      <c r="B175" s="333"/>
      <c r="C175" s="523" t="s">
        <v>127</v>
      </c>
      <c r="D175" s="523"/>
      <c r="E175" s="523"/>
      <c r="F175" s="523"/>
      <c r="G175" s="523"/>
      <c r="H175" s="523"/>
      <c r="I175" s="523"/>
      <c r="J175" s="523"/>
      <c r="K175" s="333"/>
    </row>
    <row r="176" spans="2:11" ht="6" customHeight="1" x14ac:dyDescent="0.15">
      <c r="B176" s="315"/>
      <c r="C176" s="334"/>
      <c r="D176" s="323"/>
      <c r="E176" s="323"/>
      <c r="F176" s="323"/>
      <c r="G176" s="323"/>
      <c r="H176" s="323"/>
      <c r="I176" s="323"/>
      <c r="J176" s="323"/>
      <c r="K176" s="315"/>
    </row>
    <row r="177" spans="2:11" s="318" customFormat="1" ht="126.75" customHeight="1" x14ac:dyDescent="0.15">
      <c r="B177" s="319"/>
      <c r="C177" s="605" t="s">
        <v>497</v>
      </c>
      <c r="D177" s="605"/>
      <c r="E177" s="605"/>
      <c r="F177" s="605"/>
      <c r="G177" s="605"/>
      <c r="H177" s="605"/>
      <c r="I177" s="605"/>
      <c r="J177" s="605"/>
      <c r="K177" s="319"/>
    </row>
    <row r="178" spans="2:11" ht="6.75" customHeight="1" x14ac:dyDescent="0.15">
      <c r="B178" s="315"/>
      <c r="C178" s="322"/>
      <c r="D178" s="323"/>
      <c r="E178" s="323"/>
      <c r="F178" s="323"/>
      <c r="G178" s="323"/>
      <c r="H178" s="323"/>
      <c r="I178" s="323"/>
      <c r="J178" s="323"/>
      <c r="K178" s="315"/>
    </row>
    <row r="179" spans="2:11" ht="6.75" customHeight="1" thickBot="1" x14ac:dyDescent="0.2">
      <c r="B179" s="315"/>
      <c r="C179" s="322"/>
      <c r="D179" s="323"/>
      <c r="E179" s="323"/>
      <c r="F179" s="323"/>
      <c r="G179" s="323"/>
      <c r="H179" s="323"/>
      <c r="I179" s="323"/>
      <c r="J179" s="323"/>
      <c r="K179" s="315"/>
    </row>
    <row r="180" spans="2:11" ht="16" thickBot="1" x14ac:dyDescent="0.2">
      <c r="B180" s="315"/>
      <c r="C180" s="321" t="s">
        <v>147</v>
      </c>
      <c r="D180" s="323"/>
      <c r="E180" s="746"/>
      <c r="F180" s="747"/>
      <c r="G180" s="748"/>
      <c r="H180" s="350" t="s">
        <v>148</v>
      </c>
      <c r="I180" s="606"/>
      <c r="J180" s="607"/>
      <c r="K180" s="315"/>
    </row>
    <row r="181" spans="2:11" ht="6.75" customHeight="1" thickBot="1" x14ac:dyDescent="0.2">
      <c r="B181" s="315"/>
      <c r="C181" s="322"/>
      <c r="D181" s="323"/>
      <c r="E181" s="323"/>
      <c r="F181" s="323"/>
      <c r="G181" s="323"/>
      <c r="H181" s="323"/>
      <c r="I181" s="323"/>
      <c r="J181" s="323"/>
      <c r="K181" s="315"/>
    </row>
    <row r="182" spans="2:11" ht="15" thickBot="1" x14ac:dyDescent="0.2">
      <c r="B182" s="315"/>
      <c r="C182" s="322" t="s">
        <v>52</v>
      </c>
      <c r="D182" s="323"/>
      <c r="E182" s="746"/>
      <c r="F182" s="747"/>
      <c r="G182" s="748"/>
      <c r="H182" s="351" t="s">
        <v>40</v>
      </c>
      <c r="I182" s="327"/>
      <c r="J182" s="327"/>
      <c r="K182" s="315"/>
    </row>
    <row r="183" spans="2:11" ht="6.75" customHeight="1" x14ac:dyDescent="0.15">
      <c r="B183" s="315"/>
      <c r="C183" s="322"/>
      <c r="D183" s="323"/>
      <c r="E183" s="323"/>
      <c r="F183" s="323"/>
      <c r="G183" s="323"/>
      <c r="H183" s="323"/>
      <c r="I183" s="323"/>
      <c r="J183" s="323"/>
      <c r="K183" s="315"/>
    </row>
    <row r="184" spans="2:11" ht="6.75" customHeight="1" x14ac:dyDescent="0.15">
      <c r="B184" s="315"/>
      <c r="C184" s="322"/>
      <c r="D184" s="323"/>
      <c r="E184" s="323"/>
      <c r="F184" s="323"/>
      <c r="G184" s="323"/>
      <c r="H184" s="323"/>
      <c r="I184" s="323"/>
      <c r="J184" s="323"/>
      <c r="K184" s="315"/>
    </row>
    <row r="185" spans="2:11" ht="6" customHeight="1" x14ac:dyDescent="0.15">
      <c r="D185" s="332"/>
      <c r="E185" s="332"/>
      <c r="F185" s="332"/>
      <c r="G185" s="332"/>
      <c r="H185" s="332"/>
      <c r="I185" s="332"/>
      <c r="J185" s="332"/>
    </row>
    <row r="186" spans="2:11" ht="15" customHeight="1" x14ac:dyDescent="0.15">
      <c r="C186" s="603" t="s">
        <v>149</v>
      </c>
      <c r="D186" s="603"/>
      <c r="E186" s="603"/>
      <c r="F186" s="603"/>
      <c r="G186" s="603"/>
      <c r="H186" s="603"/>
      <c r="I186" s="603"/>
      <c r="J186" s="603"/>
      <c r="K186" s="354"/>
    </row>
    <row r="187" spans="2:11" ht="6" customHeight="1" x14ac:dyDescent="0.15">
      <c r="B187" s="604"/>
      <c r="C187" s="604"/>
      <c r="D187" s="604"/>
      <c r="E187" s="604"/>
      <c r="F187" s="604"/>
      <c r="G187" s="604"/>
      <c r="H187" s="604"/>
      <c r="I187" s="604"/>
      <c r="J187" s="604"/>
    </row>
    <row r="188" spans="2:11" ht="29.25" customHeight="1" x14ac:dyDescent="0.15">
      <c r="C188" s="514" t="s">
        <v>150</v>
      </c>
      <c r="D188" s="514"/>
      <c r="E188" s="514"/>
      <c r="F188" s="514"/>
      <c r="G188" s="514"/>
      <c r="H188" s="514"/>
      <c r="I188" s="514"/>
      <c r="J188" s="514"/>
    </row>
    <row r="190" spans="2:11" x14ac:dyDescent="0.15">
      <c r="E190" s="1"/>
    </row>
  </sheetData>
  <sheetProtection algorithmName="SHA-512" hashValue="aNmTgH5yOWoxsCRhLo08LHyPWe/evuvk/4Y2iT6e4mStQaudD5DMOphb+8AWqBhzzHdkC0wZ5L5oXMVFEYGJ1Q==" saltValue="QeC3DWyQYWDi2Bgs8n6+5g==" spinCount="100000" sheet="1" objects="1" scenarios="1" selectLockedCells="1"/>
  <mergeCells count="151">
    <mergeCell ref="E87:F87"/>
    <mergeCell ref="H143:I143"/>
    <mergeCell ref="H144:I144"/>
    <mergeCell ref="H145:I145"/>
    <mergeCell ref="C155:G155"/>
    <mergeCell ref="C157:G157"/>
    <mergeCell ref="E118:F118"/>
    <mergeCell ref="C143:D143"/>
    <mergeCell ref="C144:D144"/>
    <mergeCell ref="C145:D145"/>
    <mergeCell ref="E142:F142"/>
    <mergeCell ref="E143:F143"/>
    <mergeCell ref="E144:F144"/>
    <mergeCell ref="E145:F145"/>
    <mergeCell ref="C128:D128"/>
    <mergeCell ref="C118:D119"/>
    <mergeCell ref="E82:F82"/>
    <mergeCell ref="G82:I82"/>
    <mergeCell ref="C83:D83"/>
    <mergeCell ref="C142:D142"/>
    <mergeCell ref="C107:J107"/>
    <mergeCell ref="C109:J109"/>
    <mergeCell ref="H111:J111"/>
    <mergeCell ref="H134:J134"/>
    <mergeCell ref="C136:J136"/>
    <mergeCell ref="H138:J138"/>
    <mergeCell ref="H142:I142"/>
    <mergeCell ref="E103:F103"/>
    <mergeCell ref="G103:I103"/>
    <mergeCell ref="C95:D95"/>
    <mergeCell ref="E95:F95"/>
    <mergeCell ref="G95:I95"/>
    <mergeCell ref="C97:E97"/>
    <mergeCell ref="C84:D84"/>
    <mergeCell ref="E84:F84"/>
    <mergeCell ref="G84:I84"/>
    <mergeCell ref="C86:E86"/>
    <mergeCell ref="F86:J86"/>
    <mergeCell ref="C87:D87"/>
    <mergeCell ref="C82:D82"/>
    <mergeCell ref="E180:G180"/>
    <mergeCell ref="E182:G182"/>
    <mergeCell ref="I28:J28"/>
    <mergeCell ref="H118:I118"/>
    <mergeCell ref="E141:F141"/>
    <mergeCell ref="H141:I141"/>
    <mergeCell ref="C69:H69"/>
    <mergeCell ref="D53:J54"/>
    <mergeCell ref="C74:J74"/>
    <mergeCell ref="C40:H40"/>
    <mergeCell ref="C41:H41"/>
    <mergeCell ref="I41:J41"/>
    <mergeCell ref="C42:H42"/>
    <mergeCell ref="I42:J42"/>
    <mergeCell ref="C43:H43"/>
    <mergeCell ref="I43:J43"/>
    <mergeCell ref="I40:J40"/>
    <mergeCell ref="D67:J67"/>
    <mergeCell ref="C120:D120"/>
    <mergeCell ref="C123:D123"/>
    <mergeCell ref="C122:D122"/>
    <mergeCell ref="C125:D125"/>
    <mergeCell ref="C121:D121"/>
    <mergeCell ref="C177:J177"/>
    <mergeCell ref="J7:K7"/>
    <mergeCell ref="B5:H7"/>
    <mergeCell ref="C104:D104"/>
    <mergeCell ref="E104:F104"/>
    <mergeCell ref="G104:I104"/>
    <mergeCell ref="C105:D105"/>
    <mergeCell ref="E105:F105"/>
    <mergeCell ref="G105:I105"/>
    <mergeCell ref="C72:J72"/>
    <mergeCell ref="C99:D99"/>
    <mergeCell ref="E99:F99"/>
    <mergeCell ref="G99:I99"/>
    <mergeCell ref="C100:D100"/>
    <mergeCell ref="E100:F100"/>
    <mergeCell ref="G100:I100"/>
    <mergeCell ref="C102:E102"/>
    <mergeCell ref="F102:J102"/>
    <mergeCell ref="C103:D103"/>
    <mergeCell ref="C79:D79"/>
    <mergeCell ref="E79:F79"/>
    <mergeCell ref="G79:I79"/>
    <mergeCell ref="C81:E81"/>
    <mergeCell ref="F81:J81"/>
    <mergeCell ref="C48:E49"/>
    <mergeCell ref="C188:J188"/>
    <mergeCell ref="C186:J186"/>
    <mergeCell ref="C89:D89"/>
    <mergeCell ref="E89:F89"/>
    <mergeCell ref="G89:I89"/>
    <mergeCell ref="C92:E92"/>
    <mergeCell ref="F92:J92"/>
    <mergeCell ref="C93:D93"/>
    <mergeCell ref="E93:F93"/>
    <mergeCell ref="G93:I93"/>
    <mergeCell ref="C94:D94"/>
    <mergeCell ref="E94:F94"/>
    <mergeCell ref="G94:I94"/>
    <mergeCell ref="C161:H161"/>
    <mergeCell ref="C148:J148"/>
    <mergeCell ref="B187:J187"/>
    <mergeCell ref="C114:J114"/>
    <mergeCell ref="C129:D129"/>
    <mergeCell ref="E98:F98"/>
    <mergeCell ref="G98:I98"/>
    <mergeCell ref="C172:H172"/>
    <mergeCell ref="C175:J175"/>
    <mergeCell ref="I180:J180"/>
    <mergeCell ref="F11:H11"/>
    <mergeCell ref="C9:J9"/>
    <mergeCell ref="E28:G28"/>
    <mergeCell ref="F33:J33"/>
    <mergeCell ref="F35:J35"/>
    <mergeCell ref="C39:H39"/>
    <mergeCell ref="E24:J24"/>
    <mergeCell ref="E18:G18"/>
    <mergeCell ref="E26:J26"/>
    <mergeCell ref="E20:G20"/>
    <mergeCell ref="E22:J22"/>
    <mergeCell ref="C31:J31"/>
    <mergeCell ref="C37:J37"/>
    <mergeCell ref="I39:J39"/>
    <mergeCell ref="I18:J18"/>
    <mergeCell ref="I20:J20"/>
    <mergeCell ref="C164:J164"/>
    <mergeCell ref="D168:J169"/>
    <mergeCell ref="I172:J172"/>
    <mergeCell ref="C152:G153"/>
    <mergeCell ref="I161:J161"/>
    <mergeCell ref="E83:F83"/>
    <mergeCell ref="G83:I83"/>
    <mergeCell ref="C76:E76"/>
    <mergeCell ref="F76:J76"/>
    <mergeCell ref="C77:D77"/>
    <mergeCell ref="E77:F77"/>
    <mergeCell ref="G77:I77"/>
    <mergeCell ref="C124:D124"/>
    <mergeCell ref="C127:D127"/>
    <mergeCell ref="C126:D126"/>
    <mergeCell ref="C78:D78"/>
    <mergeCell ref="E78:F78"/>
    <mergeCell ref="G78:I78"/>
    <mergeCell ref="G87:I87"/>
    <mergeCell ref="C88:D88"/>
    <mergeCell ref="E88:F88"/>
    <mergeCell ref="G88:I88"/>
    <mergeCell ref="F97:J97"/>
    <mergeCell ref="C98:D98"/>
  </mergeCells>
  <conditionalFormatting sqref="E120:F127 H120:I127">
    <cfRule type="cellIs" dxfId="12" priority="1" operator="equal">
      <formula>0</formula>
    </cfRule>
  </conditionalFormatting>
  <pageMargins left="0.70866141732283472" right="0.70866141732283472" top="0.74803149606299213" bottom="0.74803149606299213" header="0.31496062992125984" footer="0.31496062992125984"/>
  <pageSetup scale="63" fitToHeight="0" orientation="portrait" r:id="rId1"/>
  <headerFooter>
    <oddFooter>&amp;LImpression le &amp;D&amp;C&amp;P de &amp;N&amp;R&amp;A</oddFooter>
  </headerFooter>
  <rowBreaks count="3" manualBreakCount="3">
    <brk id="71" max="13" man="1"/>
    <brk id="113" max="11" man="1"/>
    <brk id="14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213" r:id="rId4" name="Check Box 45">
              <controlPr defaultSize="0" autoFill="0" autoLine="0" autoPict="0">
                <anchor moveWithCells="1">
                  <from>
                    <xdr:col>4</xdr:col>
                    <xdr:colOff>152400</xdr:colOff>
                    <xdr:row>11</xdr:row>
                    <xdr:rowOff>76200</xdr:rowOff>
                  </from>
                  <to>
                    <xdr:col>5</xdr:col>
                    <xdr:colOff>114300</xdr:colOff>
                    <xdr:row>13</xdr:row>
                    <xdr:rowOff>76200</xdr:rowOff>
                  </to>
                </anchor>
              </controlPr>
            </control>
          </mc:Choice>
        </mc:AlternateContent>
        <mc:AlternateContent xmlns:mc="http://schemas.openxmlformats.org/markup-compatibility/2006">
          <mc:Choice Requires="x14">
            <control shapeId="7216" r:id="rId5" name="Check Box 48">
              <controlPr defaultSize="0" autoFill="0" autoLine="0" autoPict="0">
                <anchor moveWithCells="1">
                  <from>
                    <xdr:col>2</xdr:col>
                    <xdr:colOff>76200</xdr:colOff>
                    <xdr:row>65</xdr:row>
                    <xdr:rowOff>165100</xdr:rowOff>
                  </from>
                  <to>
                    <xdr:col>2</xdr:col>
                    <xdr:colOff>571500</xdr:colOff>
                    <xdr:row>67</xdr:row>
                    <xdr:rowOff>0</xdr:rowOff>
                  </to>
                </anchor>
              </controlPr>
            </control>
          </mc:Choice>
        </mc:AlternateContent>
        <mc:AlternateContent xmlns:mc="http://schemas.openxmlformats.org/markup-compatibility/2006">
          <mc:Choice Requires="x14">
            <control shapeId="7215" r:id="rId6" name="Check Box 47">
              <controlPr defaultSize="0" autoFill="0" autoLine="0" autoPict="0">
                <anchor moveWithCells="1">
                  <from>
                    <xdr:col>2</xdr:col>
                    <xdr:colOff>76200</xdr:colOff>
                    <xdr:row>52</xdr:row>
                    <xdr:rowOff>0</xdr:rowOff>
                  </from>
                  <to>
                    <xdr:col>2</xdr:col>
                    <xdr:colOff>571500</xdr:colOff>
                    <xdr:row>54</xdr:row>
                    <xdr:rowOff>0</xdr:rowOff>
                  </to>
                </anchor>
              </controlPr>
            </control>
          </mc:Choice>
        </mc:AlternateContent>
        <mc:AlternateContent xmlns:mc="http://schemas.openxmlformats.org/markup-compatibility/2006">
          <mc:Choice Requires="x14">
            <control shapeId="7231" r:id="rId7" name="Check Box 63">
              <controlPr defaultSize="0" autoFill="0" autoLine="0" autoPict="0">
                <anchor moveWithCells="1">
                  <from>
                    <xdr:col>2</xdr:col>
                    <xdr:colOff>76200</xdr:colOff>
                    <xdr:row>167</xdr:row>
                    <xdr:rowOff>0</xdr:rowOff>
                  </from>
                  <to>
                    <xdr:col>2</xdr:col>
                    <xdr:colOff>571500</xdr:colOff>
                    <xdr:row>169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9AEF7BD-D836-4881-9376-4F7F656B2C74}">
          <x14:formula1>
            <xm:f>'X.Calculs DATECH'!$A$58:$A$69</xm:f>
          </x14:formula1>
          <xm:sqref>F97:J97 F76:J76 F92:J92 F102:J102 F86:J86 F81:J81</xm:sqref>
        </x14:dataValidation>
        <x14:dataValidation type="list" allowBlank="1" showInputMessage="1" showErrorMessage="1" xr:uid="{13564260-2755-49F2-89E2-E9AF0AA54264}">
          <x14:formula1>
            <xm:f>'Y.Menus déroulants'!$B$39:$B$42</xm:f>
          </x14:formula1>
          <xm:sqref>E134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1BD90-BC2D-47CF-9021-DF2AF2E0E36D}">
  <sheetPr codeName="Feuil5">
    <tabColor rgb="FF5B7F95"/>
    <pageSetUpPr fitToPage="1"/>
  </sheetPr>
  <dimension ref="B1:Q64"/>
  <sheetViews>
    <sheetView showGridLines="0" view="pageBreakPreview" topLeftCell="A6" zoomScale="150" zoomScaleNormal="100" zoomScaleSheetLayoutView="150" workbookViewId="0">
      <selection activeCell="C26" sqref="C26:E26"/>
    </sheetView>
  </sheetViews>
  <sheetFormatPr baseColWidth="10" defaultColWidth="11" defaultRowHeight="14" x14ac:dyDescent="0.15"/>
  <cols>
    <col min="1" max="2" width="2.5" customWidth="1"/>
    <col min="3" max="3" width="10" customWidth="1"/>
    <col min="4" max="4" width="8.5" customWidth="1"/>
    <col min="5" max="5" width="7.5" customWidth="1"/>
    <col min="6" max="6" width="12.5" customWidth="1"/>
    <col min="7" max="7" width="13.5" customWidth="1"/>
    <col min="8" max="8" width="2.5" customWidth="1"/>
    <col min="9" max="9" width="16.5" customWidth="1"/>
    <col min="10" max="10" width="12.5" customWidth="1"/>
    <col min="11" max="11" width="13.5" customWidth="1"/>
    <col min="13" max="14" width="2.5" customWidth="1"/>
    <col min="15" max="15" width="2" customWidth="1"/>
  </cols>
  <sheetData>
    <row r="1" spans="2:17" ht="13.5" customHeight="1" x14ac:dyDescent="0.15"/>
    <row r="2" spans="2:17" ht="25" x14ac:dyDescent="0.25">
      <c r="B2" s="307" t="s">
        <v>151</v>
      </c>
      <c r="D2" s="308"/>
      <c r="E2" s="308"/>
      <c r="F2" s="308"/>
      <c r="G2" s="308"/>
      <c r="H2" s="308"/>
      <c r="I2" s="308"/>
      <c r="J2" s="308"/>
      <c r="K2" s="308"/>
      <c r="L2" s="308"/>
      <c r="M2" s="308"/>
      <c r="N2" s="308"/>
      <c r="O2" s="308"/>
      <c r="P2" s="308"/>
      <c r="Q2" s="308"/>
    </row>
    <row r="3" spans="2:17" ht="18" x14ac:dyDescent="0.2">
      <c r="B3" s="309" t="s">
        <v>152</v>
      </c>
      <c r="E3" s="310"/>
      <c r="F3" s="311"/>
      <c r="G3" s="311"/>
      <c r="H3" s="311"/>
      <c r="I3" s="311"/>
      <c r="J3" s="311"/>
      <c r="K3" s="311"/>
    </row>
    <row r="4" spans="2:17" ht="25" x14ac:dyDescent="0.25">
      <c r="C4" s="313"/>
      <c r="E4" s="310"/>
      <c r="F4" s="311"/>
      <c r="G4" s="311"/>
      <c r="H4" s="311"/>
      <c r="I4" s="311"/>
      <c r="J4" s="311"/>
      <c r="K4" s="311"/>
    </row>
    <row r="5" spans="2:17" x14ac:dyDescent="0.15">
      <c r="J5" s="1"/>
      <c r="M5" s="314" t="s">
        <v>5</v>
      </c>
    </row>
    <row r="6" spans="2:17" x14ac:dyDescent="0.15">
      <c r="J6" s="1"/>
      <c r="M6" s="316" t="str">
        <f>'1.Declaration of interest'!M6</f>
        <v>Révision 2021-11</v>
      </c>
    </row>
    <row r="7" spans="2:17" ht="15" customHeight="1" x14ac:dyDescent="0.15">
      <c r="B7" s="317"/>
      <c r="C7" s="523" t="s">
        <v>153</v>
      </c>
      <c r="D7" s="526"/>
      <c r="E7" s="526"/>
      <c r="F7" s="526"/>
      <c r="G7" s="526"/>
      <c r="H7" s="526"/>
      <c r="I7" s="526"/>
      <c r="J7" s="526"/>
      <c r="K7" s="526"/>
      <c r="L7" s="526"/>
      <c r="M7" s="317"/>
    </row>
    <row r="8" spans="2:17" s="391" customFormat="1" ht="19.5" customHeight="1" x14ac:dyDescent="0.15">
      <c r="B8" s="357"/>
      <c r="C8" s="437" t="s">
        <v>8</v>
      </c>
      <c r="D8" s="437"/>
      <c r="E8" s="437"/>
      <c r="F8" s="437"/>
      <c r="G8" s="437"/>
      <c r="H8" s="437"/>
      <c r="I8" s="437"/>
      <c r="J8" s="390"/>
      <c r="K8" s="390"/>
      <c r="L8" s="390"/>
      <c r="M8" s="357"/>
    </row>
    <row r="9" spans="2:17" s="391" customFormat="1" ht="15" customHeight="1" x14ac:dyDescent="0.15">
      <c r="B9" s="357"/>
      <c r="C9" s="420" t="s">
        <v>154</v>
      </c>
      <c r="D9" s="390"/>
      <c r="E9" s="390"/>
      <c r="F9" s="390"/>
      <c r="G9" s="390"/>
      <c r="H9" s="390"/>
      <c r="I9" s="390"/>
      <c r="J9" s="390"/>
      <c r="K9" s="401" t="s">
        <v>155</v>
      </c>
      <c r="L9" s="436" t="str">
        <f>'2.Energy Simu. prelim.'!H7</f>
        <v>PE235-XXXX</v>
      </c>
      <c r="M9" s="357"/>
    </row>
    <row r="10" spans="2:17" ht="7" customHeight="1" x14ac:dyDescent="0.15">
      <c r="B10" s="315"/>
      <c r="C10" s="322"/>
      <c r="D10" s="323"/>
      <c r="E10" s="323"/>
      <c r="F10" s="324"/>
      <c r="G10" s="324"/>
      <c r="H10" s="324"/>
      <c r="I10" s="324"/>
      <c r="J10" s="324"/>
      <c r="K10" s="324"/>
      <c r="L10" s="324"/>
      <c r="M10" s="315"/>
    </row>
    <row r="11" spans="2:17" x14ac:dyDescent="0.15">
      <c r="B11" s="315"/>
      <c r="C11" s="338" t="s">
        <v>156</v>
      </c>
      <c r="D11" s="323"/>
      <c r="E11" s="323"/>
      <c r="F11" s="323"/>
      <c r="G11" s="657" t="str">
        <f>IF('1.Declaration of interest'!G56=0,"",'1.Declaration of interest'!G56)</f>
        <v/>
      </c>
      <c r="H11" s="657"/>
      <c r="I11" s="657"/>
      <c r="J11" s="657"/>
      <c r="K11" s="657"/>
      <c r="L11" s="657"/>
      <c r="M11" s="315"/>
    </row>
    <row r="12" spans="2:17" ht="7" customHeight="1" x14ac:dyDescent="0.15">
      <c r="B12" s="315"/>
      <c r="C12" s="322"/>
      <c r="D12" s="323"/>
      <c r="E12" s="324"/>
      <c r="F12" s="324"/>
      <c r="G12" s="324"/>
      <c r="H12" s="324"/>
      <c r="I12" s="324"/>
      <c r="J12" s="324"/>
      <c r="K12" s="324"/>
      <c r="L12" s="324"/>
      <c r="M12" s="315"/>
    </row>
    <row r="13" spans="2:17" x14ac:dyDescent="0.15">
      <c r="B13" s="315"/>
      <c r="C13" s="338" t="s">
        <v>157</v>
      </c>
      <c r="D13" s="323"/>
      <c r="E13" s="323"/>
      <c r="F13" s="323"/>
      <c r="G13" s="657" t="str">
        <f>IF('1.Declaration of interest'!G58=0,"",'1.Declaration of interest'!G58)</f>
        <v/>
      </c>
      <c r="H13" s="657"/>
      <c r="I13" s="657"/>
      <c r="J13" s="657"/>
      <c r="K13" s="657"/>
      <c r="L13" s="657"/>
      <c r="M13" s="315"/>
    </row>
    <row r="14" spans="2:17" ht="7" customHeight="1" x14ac:dyDescent="0.15">
      <c r="B14" s="315"/>
      <c r="C14" s="322"/>
      <c r="D14" s="323"/>
      <c r="E14" s="324"/>
      <c r="F14" s="324"/>
      <c r="G14" s="324"/>
      <c r="H14" s="324"/>
      <c r="I14" s="324"/>
      <c r="J14" s="324"/>
      <c r="K14" s="324"/>
      <c r="L14" s="324"/>
      <c r="M14" s="315"/>
    </row>
    <row r="15" spans="2:17" x14ac:dyDescent="0.15">
      <c r="B15" s="315"/>
      <c r="C15" s="338" t="s">
        <v>158</v>
      </c>
      <c r="D15" s="323"/>
      <c r="E15" s="323"/>
      <c r="F15" s="323"/>
      <c r="G15" s="657" t="str">
        <f>IF('1.Declaration of interest'!G60=0,"",'1.Declaration of interest'!G60)</f>
        <v/>
      </c>
      <c r="H15" s="657"/>
      <c r="I15" s="657"/>
      <c r="J15" s="657"/>
      <c r="K15" s="657"/>
      <c r="L15" s="657"/>
      <c r="M15" s="315"/>
    </row>
    <row r="16" spans="2:17" ht="7" customHeight="1" x14ac:dyDescent="0.15">
      <c r="B16" s="315"/>
      <c r="C16" s="322"/>
      <c r="D16" s="323"/>
      <c r="E16" s="324"/>
      <c r="F16" s="324"/>
      <c r="G16" s="324"/>
      <c r="H16" s="324"/>
      <c r="I16" s="324"/>
      <c r="J16" s="324"/>
      <c r="K16" s="324"/>
      <c r="L16" s="324"/>
      <c r="M16" s="315"/>
    </row>
    <row r="17" spans="2:13" x14ac:dyDescent="0.15">
      <c r="B17" s="315"/>
      <c r="C17" s="338" t="s">
        <v>71</v>
      </c>
      <c r="D17" s="323"/>
      <c r="E17" s="658" t="str">
        <f>IF('1.Declaration of interest'!E62=0,"",'1.Declaration of interest'!E62)</f>
        <v/>
      </c>
      <c r="F17" s="658"/>
      <c r="G17" s="658"/>
      <c r="H17" s="324"/>
      <c r="I17" s="508" t="s">
        <v>72</v>
      </c>
      <c r="J17" s="657" t="str">
        <f>IF('1.Declaration of interest'!J62=0,"",'1.Declaration of interest'!J62)</f>
        <v/>
      </c>
      <c r="K17" s="657"/>
      <c r="L17" s="657"/>
      <c r="M17" s="315"/>
    </row>
    <row r="18" spans="2:13" ht="7" customHeight="1" x14ac:dyDescent="0.15">
      <c r="B18" s="315"/>
      <c r="C18" s="322"/>
      <c r="D18" s="323"/>
      <c r="E18" s="324"/>
      <c r="F18" s="324"/>
      <c r="G18" s="324"/>
      <c r="H18" s="324"/>
      <c r="I18" s="324"/>
      <c r="J18" s="324"/>
      <c r="K18" s="324"/>
      <c r="L18" s="324"/>
      <c r="M18" s="315"/>
    </row>
    <row r="19" spans="2:13" ht="6.75" customHeight="1" x14ac:dyDescent="0.15">
      <c r="B19" s="315"/>
      <c r="C19" s="322"/>
      <c r="D19" s="323"/>
      <c r="E19" s="324"/>
      <c r="F19" s="324"/>
      <c r="G19" s="324"/>
      <c r="H19" s="324"/>
      <c r="I19" s="324"/>
      <c r="J19" s="324"/>
      <c r="K19" s="324"/>
      <c r="L19" s="324"/>
      <c r="M19" s="315"/>
    </row>
    <row r="20" spans="2:13" x14ac:dyDescent="0.15">
      <c r="C20" s="331" t="s">
        <v>22</v>
      </c>
      <c r="D20" s="332"/>
      <c r="E20" s="332"/>
      <c r="F20" s="332"/>
      <c r="G20" s="332"/>
      <c r="H20" s="332"/>
      <c r="I20" s="332"/>
      <c r="J20" s="332"/>
      <c r="K20" s="332"/>
      <c r="L20" s="332"/>
    </row>
    <row r="21" spans="2:13" ht="15" customHeight="1" x14ac:dyDescent="0.15">
      <c r="B21" s="317"/>
      <c r="C21" s="523" t="s">
        <v>159</v>
      </c>
      <c r="D21" s="523"/>
      <c r="E21" s="523"/>
      <c r="F21" s="523"/>
      <c r="G21" s="523"/>
      <c r="H21" s="523"/>
      <c r="I21" s="523"/>
      <c r="J21" s="523"/>
      <c r="K21" s="523"/>
      <c r="L21" s="523"/>
      <c r="M21" s="333"/>
    </row>
    <row r="22" spans="2:13" ht="6" customHeight="1" x14ac:dyDescent="0.15">
      <c r="B22" s="315"/>
      <c r="C22" s="334"/>
      <c r="D22" s="323"/>
      <c r="E22" s="323"/>
      <c r="F22" s="323"/>
      <c r="G22" s="323"/>
      <c r="H22" s="323"/>
      <c r="I22" s="323"/>
      <c r="J22" s="323"/>
      <c r="K22" s="323"/>
      <c r="L22" s="323"/>
      <c r="M22" s="315"/>
    </row>
    <row r="23" spans="2:13" ht="27.75" customHeight="1" x14ac:dyDescent="0.15">
      <c r="B23" s="315"/>
      <c r="C23" s="541" t="s">
        <v>160</v>
      </c>
      <c r="D23" s="551"/>
      <c r="E23" s="551"/>
      <c r="F23" s="551"/>
      <c r="G23" s="551"/>
      <c r="H23" s="551"/>
      <c r="I23" s="551"/>
      <c r="J23" s="551"/>
      <c r="K23" s="551"/>
      <c r="L23" s="551"/>
      <c r="M23" s="315"/>
    </row>
    <row r="24" spans="2:13" ht="6.75" customHeight="1" x14ac:dyDescent="0.15">
      <c r="B24" s="315"/>
      <c r="C24" s="335"/>
      <c r="D24" s="327"/>
      <c r="E24" s="327"/>
      <c r="F24" s="327"/>
      <c r="G24" s="327"/>
      <c r="H24" s="327"/>
      <c r="I24" s="327"/>
      <c r="J24" s="327"/>
      <c r="K24" s="327"/>
      <c r="L24" s="327"/>
      <c r="M24" s="315"/>
    </row>
    <row r="25" spans="2:13" s="318" customFormat="1" ht="29.25" customHeight="1" thickBot="1" x14ac:dyDescent="0.2">
      <c r="B25" s="315"/>
      <c r="C25" s="662" t="s">
        <v>161</v>
      </c>
      <c r="D25" s="663"/>
      <c r="E25" s="663"/>
      <c r="F25" s="663" t="s">
        <v>162</v>
      </c>
      <c r="G25" s="663"/>
      <c r="H25" s="663"/>
      <c r="I25" s="553" t="s">
        <v>163</v>
      </c>
      <c r="J25" s="553"/>
      <c r="K25" s="553" t="s">
        <v>164</v>
      </c>
      <c r="L25" s="554"/>
      <c r="M25" s="319"/>
    </row>
    <row r="26" spans="2:13" x14ac:dyDescent="0.15">
      <c r="B26" s="315"/>
      <c r="C26" s="555"/>
      <c r="D26" s="556"/>
      <c r="E26" s="556"/>
      <c r="F26" s="556"/>
      <c r="G26" s="556"/>
      <c r="H26" s="556"/>
      <c r="I26" s="671">
        <v>0</v>
      </c>
      <c r="J26" s="671"/>
      <c r="K26" s="671">
        <v>0</v>
      </c>
      <c r="L26" s="672"/>
      <c r="M26" s="315"/>
    </row>
    <row r="27" spans="2:13" x14ac:dyDescent="0.15">
      <c r="B27" s="315"/>
      <c r="C27" s="559"/>
      <c r="D27" s="560"/>
      <c r="E27" s="560"/>
      <c r="F27" s="560"/>
      <c r="G27" s="560"/>
      <c r="H27" s="560"/>
      <c r="I27" s="669">
        <v>0</v>
      </c>
      <c r="J27" s="669"/>
      <c r="K27" s="669">
        <v>0</v>
      </c>
      <c r="L27" s="670"/>
      <c r="M27" s="315"/>
    </row>
    <row r="28" spans="2:13" x14ac:dyDescent="0.15">
      <c r="B28" s="315"/>
      <c r="C28" s="559"/>
      <c r="D28" s="560"/>
      <c r="E28" s="560"/>
      <c r="F28" s="560"/>
      <c r="G28" s="560"/>
      <c r="H28" s="560"/>
      <c r="I28" s="669">
        <v>0</v>
      </c>
      <c r="J28" s="669"/>
      <c r="K28" s="669">
        <v>0</v>
      </c>
      <c r="L28" s="670"/>
      <c r="M28" s="315"/>
    </row>
    <row r="29" spans="2:13" ht="15" thickBot="1" x14ac:dyDescent="0.2">
      <c r="B29" s="315"/>
      <c r="C29" s="572"/>
      <c r="D29" s="573"/>
      <c r="E29" s="573"/>
      <c r="F29" s="573"/>
      <c r="G29" s="573"/>
      <c r="H29" s="573"/>
      <c r="I29" s="665">
        <v>0</v>
      </c>
      <c r="J29" s="665"/>
      <c r="K29" s="665">
        <v>0</v>
      </c>
      <c r="L29" s="666"/>
      <c r="M29" s="315"/>
    </row>
    <row r="30" spans="2:13" ht="7.5" customHeight="1" x14ac:dyDescent="0.15">
      <c r="B30" s="315"/>
      <c r="C30" s="322"/>
      <c r="D30" s="323"/>
      <c r="E30" s="323"/>
      <c r="F30" s="323"/>
      <c r="G30" s="323"/>
      <c r="H30" s="323"/>
      <c r="I30" s="323"/>
      <c r="J30" s="323"/>
      <c r="K30" s="323"/>
      <c r="L30" s="323"/>
      <c r="M30" s="315"/>
    </row>
    <row r="31" spans="2:13" ht="28.5" customHeight="1" x14ac:dyDescent="0.15">
      <c r="B31" s="315"/>
      <c r="C31" s="541" t="s">
        <v>165</v>
      </c>
      <c r="D31" s="551"/>
      <c r="E31" s="551"/>
      <c r="F31" s="551"/>
      <c r="G31" s="551"/>
      <c r="H31" s="551"/>
      <c r="I31" s="551"/>
      <c r="J31" s="551"/>
      <c r="K31" s="551"/>
      <c r="L31" s="551"/>
      <c r="M31" s="315"/>
    </row>
    <row r="32" spans="2:13" ht="6.75" customHeight="1" x14ac:dyDescent="0.15">
      <c r="B32" s="315"/>
      <c r="C32" s="322"/>
      <c r="D32" s="323"/>
      <c r="E32" s="323"/>
      <c r="F32" s="323"/>
      <c r="G32" s="323"/>
      <c r="H32" s="323"/>
      <c r="I32" s="323"/>
      <c r="J32" s="323"/>
      <c r="K32" s="323"/>
      <c r="L32" s="323"/>
      <c r="M32" s="315"/>
    </row>
    <row r="33" spans="2:13" x14ac:dyDescent="0.15">
      <c r="C33" s="331" t="s">
        <v>22</v>
      </c>
      <c r="D33" s="332"/>
      <c r="E33" s="332"/>
      <c r="F33" s="332"/>
      <c r="G33" s="332"/>
      <c r="H33" s="332"/>
      <c r="I33" s="332"/>
      <c r="J33" s="332"/>
      <c r="K33" s="332"/>
      <c r="L33" s="332"/>
    </row>
    <row r="34" spans="2:13" ht="15" customHeight="1" x14ac:dyDescent="0.15">
      <c r="B34" s="317"/>
      <c r="C34" s="523" t="s">
        <v>166</v>
      </c>
      <c r="D34" s="523"/>
      <c r="E34" s="523"/>
      <c r="F34" s="523"/>
      <c r="G34" s="523"/>
      <c r="H34" s="523"/>
      <c r="I34" s="523"/>
      <c r="J34" s="523"/>
      <c r="K34" s="523"/>
      <c r="L34" s="523"/>
      <c r="M34" s="333"/>
    </row>
    <row r="35" spans="2:13" ht="6" customHeight="1" x14ac:dyDescent="0.15">
      <c r="B35" s="315"/>
      <c r="C35" s="334"/>
      <c r="D35" s="323"/>
      <c r="E35" s="323"/>
      <c r="F35" s="323"/>
      <c r="G35" s="323"/>
      <c r="H35" s="323"/>
      <c r="I35" s="323"/>
      <c r="J35" s="323"/>
      <c r="K35" s="323"/>
      <c r="L35" s="323"/>
      <c r="M35" s="315"/>
    </row>
    <row r="36" spans="2:13" ht="40.5" customHeight="1" x14ac:dyDescent="0.15">
      <c r="B36" s="315"/>
      <c r="C36" s="667" t="s">
        <v>167</v>
      </c>
      <c r="D36" s="668"/>
      <c r="E36" s="668"/>
      <c r="F36" s="668"/>
      <c r="G36" s="668"/>
      <c r="H36" s="668"/>
      <c r="I36" s="668"/>
      <c r="J36" s="668"/>
      <c r="K36" s="668"/>
      <c r="L36" s="668"/>
      <c r="M36" s="315"/>
    </row>
    <row r="37" spans="2:13" ht="6" customHeight="1" thickBot="1" x14ac:dyDescent="0.2">
      <c r="B37" s="315"/>
      <c r="C37" s="335"/>
      <c r="D37" s="402"/>
      <c r="E37" s="402"/>
      <c r="F37" s="402"/>
      <c r="G37" s="402"/>
      <c r="H37" s="402"/>
      <c r="I37" s="402"/>
      <c r="J37" s="402"/>
      <c r="K37" s="402"/>
      <c r="L37" s="402"/>
      <c r="M37" s="315"/>
    </row>
    <row r="38" spans="2:13" ht="15" customHeight="1" thickBot="1" x14ac:dyDescent="0.2">
      <c r="B38" s="315"/>
      <c r="C38" s="541" t="s">
        <v>168</v>
      </c>
      <c r="D38" s="541"/>
      <c r="E38" s="541"/>
      <c r="F38" s="541"/>
      <c r="G38" s="541"/>
      <c r="H38" s="541"/>
      <c r="I38" s="541"/>
      <c r="J38" s="660">
        <f>MIN('3.Energy. Simu. final'!I161,'3.Energy. Simu. final'!I69-I26-I27-I28-I29,325000)</f>
        <v>0</v>
      </c>
      <c r="K38" s="661"/>
      <c r="L38" s="323"/>
      <c r="M38" s="315"/>
    </row>
    <row r="39" spans="2:13" ht="6" customHeight="1" thickBot="1" x14ac:dyDescent="0.2">
      <c r="B39" s="315"/>
      <c r="C39" s="334"/>
      <c r="D39" s="323"/>
      <c r="E39" s="323"/>
      <c r="F39" s="323"/>
      <c r="G39" s="323"/>
      <c r="H39" s="323"/>
      <c r="I39" s="323"/>
      <c r="J39" s="323"/>
      <c r="K39" s="323"/>
      <c r="L39" s="323"/>
      <c r="M39" s="315"/>
    </row>
    <row r="40" spans="2:13" ht="15" customHeight="1" thickBot="1" x14ac:dyDescent="0.2">
      <c r="B40" s="315"/>
      <c r="C40" s="541" t="s">
        <v>169</v>
      </c>
      <c r="D40" s="541"/>
      <c r="E40" s="541"/>
      <c r="F40" s="541"/>
      <c r="G40" s="541"/>
      <c r="H40" s="541"/>
      <c r="I40" s="541"/>
      <c r="J40" s="660">
        <f>'3.Energy. Simu. final'!I172</f>
        <v>0</v>
      </c>
      <c r="K40" s="661"/>
      <c r="L40" s="323"/>
      <c r="M40" s="315"/>
    </row>
    <row r="41" spans="2:13" ht="6" customHeight="1" thickBot="1" x14ac:dyDescent="0.2">
      <c r="B41" s="315"/>
      <c r="C41" s="334"/>
      <c r="D41" s="323"/>
      <c r="E41" s="323"/>
      <c r="F41" s="323"/>
      <c r="G41" s="323"/>
      <c r="H41" s="323"/>
      <c r="I41" s="323"/>
      <c r="J41" s="403"/>
      <c r="K41" s="403"/>
      <c r="L41" s="323"/>
      <c r="M41" s="315"/>
    </row>
    <row r="42" spans="2:13" ht="6" customHeight="1" thickBot="1" x14ac:dyDescent="0.2">
      <c r="B42" s="315"/>
      <c r="C42" s="334"/>
      <c r="D42" s="323"/>
      <c r="E42" s="323"/>
      <c r="F42" s="323"/>
      <c r="G42" s="323"/>
      <c r="H42" s="323"/>
      <c r="I42" s="323"/>
      <c r="J42" s="323"/>
      <c r="K42" s="323"/>
      <c r="L42" s="323"/>
      <c r="M42" s="315"/>
    </row>
    <row r="43" spans="2:13" ht="15" customHeight="1" thickBot="1" x14ac:dyDescent="0.2">
      <c r="B43" s="315"/>
      <c r="C43" s="541" t="s">
        <v>170</v>
      </c>
      <c r="D43" s="541"/>
      <c r="E43" s="541"/>
      <c r="F43" s="541"/>
      <c r="G43" s="541"/>
      <c r="H43" s="541"/>
      <c r="I43" s="541"/>
      <c r="J43" s="660">
        <f>J38+J40</f>
        <v>0</v>
      </c>
      <c r="K43" s="661"/>
      <c r="L43" s="323"/>
      <c r="M43" s="315"/>
    </row>
    <row r="44" spans="2:13" ht="6.75" customHeight="1" x14ac:dyDescent="0.15">
      <c r="B44" s="315"/>
      <c r="C44" s="335"/>
      <c r="D44" s="327"/>
      <c r="E44" s="327"/>
      <c r="F44" s="327"/>
      <c r="G44" s="327"/>
      <c r="H44" s="327"/>
      <c r="I44" s="327"/>
      <c r="J44" s="327"/>
      <c r="K44" s="327"/>
      <c r="L44" s="327"/>
      <c r="M44" s="315"/>
    </row>
    <row r="45" spans="2:13" x14ac:dyDescent="0.15">
      <c r="C45" s="331" t="s">
        <v>22</v>
      </c>
      <c r="D45" s="332"/>
      <c r="E45" s="332"/>
      <c r="F45" s="332"/>
      <c r="G45" s="332"/>
      <c r="H45" s="332"/>
      <c r="I45" s="332"/>
      <c r="J45" s="332"/>
      <c r="K45" s="332"/>
      <c r="L45" s="332"/>
    </row>
    <row r="46" spans="2:13" ht="15" customHeight="1" x14ac:dyDescent="0.15">
      <c r="B46" s="317"/>
      <c r="C46" s="523" t="s">
        <v>171</v>
      </c>
      <c r="D46" s="526"/>
      <c r="E46" s="526"/>
      <c r="F46" s="526"/>
      <c r="G46" s="526"/>
      <c r="H46" s="526"/>
      <c r="I46" s="526"/>
      <c r="J46" s="526"/>
      <c r="K46" s="526"/>
      <c r="L46" s="526"/>
      <c r="M46" s="317"/>
    </row>
    <row r="47" spans="2:13" ht="6.75" customHeight="1" thickBot="1" x14ac:dyDescent="0.2">
      <c r="B47" s="315"/>
      <c r="C47" s="335"/>
      <c r="D47" s="327"/>
      <c r="E47" s="327"/>
      <c r="F47" s="327"/>
      <c r="G47" s="327"/>
      <c r="H47" s="327"/>
      <c r="I47" s="327"/>
      <c r="J47" s="327"/>
      <c r="K47" s="327"/>
      <c r="L47" s="327"/>
      <c r="M47" s="315"/>
    </row>
    <row r="48" spans="2:13" ht="15" customHeight="1" thickBot="1" x14ac:dyDescent="0.2">
      <c r="B48" s="315"/>
      <c r="C48" s="541" t="s">
        <v>172</v>
      </c>
      <c r="D48" s="541"/>
      <c r="E48" s="541"/>
      <c r="F48" s="541"/>
      <c r="G48" s="541"/>
      <c r="H48" s="541"/>
      <c r="I48" s="664"/>
      <c r="J48" s="527"/>
      <c r="K48" s="528"/>
      <c r="L48" s="529"/>
      <c r="M48" s="315"/>
    </row>
    <row r="49" spans="2:13" ht="15.75" customHeight="1" x14ac:dyDescent="0.15">
      <c r="B49" s="315"/>
      <c r="C49" s="404"/>
      <c r="D49" s="404"/>
      <c r="E49" s="404"/>
      <c r="F49" s="404"/>
      <c r="G49" s="404"/>
      <c r="H49" s="404"/>
      <c r="I49" s="404"/>
      <c r="J49" s="659" t="s">
        <v>173</v>
      </c>
      <c r="K49" s="659"/>
      <c r="L49" s="659"/>
      <c r="M49" s="315"/>
    </row>
    <row r="50" spans="2:13" ht="14.25" customHeight="1" x14ac:dyDescent="0.15">
      <c r="B50" s="315"/>
      <c r="C50" s="541" t="s">
        <v>174</v>
      </c>
      <c r="D50" s="541"/>
      <c r="E50" s="541"/>
      <c r="F50" s="541"/>
      <c r="G50" s="541"/>
      <c r="H50" s="541"/>
      <c r="I50" s="541"/>
      <c r="J50" s="541"/>
      <c r="K50" s="541"/>
      <c r="L50" s="541"/>
      <c r="M50" s="315"/>
    </row>
    <row r="51" spans="2:13" ht="28.5" customHeight="1" x14ac:dyDescent="0.15">
      <c r="B51" s="315"/>
      <c r="C51" s="541"/>
      <c r="D51" s="541"/>
      <c r="E51" s="541"/>
      <c r="F51" s="541"/>
      <c r="G51" s="541"/>
      <c r="H51" s="541"/>
      <c r="I51" s="541"/>
      <c r="J51" s="541"/>
      <c r="K51" s="541"/>
      <c r="L51" s="541"/>
      <c r="M51" s="315"/>
    </row>
    <row r="52" spans="2:13" ht="6.75" customHeight="1" x14ac:dyDescent="0.15">
      <c r="B52" s="315"/>
      <c r="C52" s="335"/>
      <c r="D52" s="327"/>
      <c r="E52" s="327"/>
      <c r="F52" s="327"/>
      <c r="G52" s="327"/>
      <c r="H52" s="327"/>
      <c r="I52" s="327"/>
      <c r="J52" s="327"/>
      <c r="K52" s="327"/>
      <c r="L52" s="327"/>
      <c r="M52" s="315"/>
    </row>
    <row r="53" spans="2:13" ht="40.5" customHeight="1" x14ac:dyDescent="0.15">
      <c r="B53" s="315"/>
      <c r="C53" s="541" t="s">
        <v>175</v>
      </c>
      <c r="D53" s="541"/>
      <c r="E53" s="541"/>
      <c r="F53" s="541"/>
      <c r="G53" s="541"/>
      <c r="H53" s="541"/>
      <c r="I53" s="541"/>
      <c r="J53" s="541"/>
      <c r="K53" s="541"/>
      <c r="L53" s="541"/>
      <c r="M53" s="315"/>
    </row>
    <row r="54" spans="2:13" ht="6.75" customHeight="1" thickBot="1" x14ac:dyDescent="0.2">
      <c r="B54" s="315"/>
      <c r="C54" s="335"/>
      <c r="D54" s="327"/>
      <c r="E54" s="327"/>
      <c r="F54" s="327"/>
      <c r="G54" s="327"/>
      <c r="H54" s="327"/>
      <c r="I54" s="327"/>
      <c r="J54" s="327"/>
      <c r="K54" s="327"/>
      <c r="L54" s="327"/>
      <c r="M54" s="315"/>
    </row>
    <row r="55" spans="2:13" ht="16" thickBot="1" x14ac:dyDescent="0.2">
      <c r="B55" s="315"/>
      <c r="C55" s="321" t="s">
        <v>176</v>
      </c>
      <c r="D55" s="323"/>
      <c r="E55" s="323"/>
      <c r="F55" s="517"/>
      <c r="G55" s="518"/>
      <c r="H55" s="519"/>
      <c r="I55" s="323"/>
      <c r="J55" s="527" t="s">
        <v>37</v>
      </c>
      <c r="K55" s="528"/>
      <c r="L55" s="529"/>
      <c r="M55" s="315"/>
    </row>
    <row r="56" spans="2:13" ht="6.75" customHeight="1" thickBot="1" x14ac:dyDescent="0.2">
      <c r="B56" s="315"/>
      <c r="C56" s="322"/>
      <c r="D56" s="323"/>
      <c r="E56" s="323"/>
      <c r="F56" s="323"/>
      <c r="G56" s="323"/>
      <c r="H56" s="323"/>
      <c r="I56" s="323"/>
      <c r="J56" s="323"/>
      <c r="K56" s="323"/>
      <c r="L56" s="323"/>
      <c r="M56" s="315"/>
    </row>
    <row r="57" spans="2:13" ht="15" thickBot="1" x14ac:dyDescent="0.2">
      <c r="B57" s="315"/>
      <c r="C57" s="322" t="s">
        <v>177</v>
      </c>
      <c r="D57" s="323"/>
      <c r="E57" s="323"/>
      <c r="F57" s="511"/>
      <c r="G57" s="512"/>
      <c r="H57" s="513"/>
      <c r="I57" s="351" t="s">
        <v>178</v>
      </c>
      <c r="J57" s="327"/>
      <c r="K57" s="327"/>
      <c r="L57" s="327"/>
      <c r="M57" s="315"/>
    </row>
    <row r="58" spans="2:13" ht="6.75" customHeight="1" x14ac:dyDescent="0.15">
      <c r="B58" s="315"/>
      <c r="C58" s="322"/>
      <c r="D58" s="323"/>
      <c r="E58" s="323"/>
      <c r="F58" s="323"/>
      <c r="G58" s="323"/>
      <c r="H58" s="323"/>
      <c r="I58" s="323"/>
      <c r="J58" s="323"/>
      <c r="K58" s="323"/>
      <c r="L58" s="323"/>
      <c r="M58" s="315"/>
    </row>
    <row r="59" spans="2:13" x14ac:dyDescent="0.15">
      <c r="D59" s="332"/>
      <c r="E59" s="332"/>
      <c r="F59" s="332"/>
      <c r="G59" s="332"/>
      <c r="H59" s="332"/>
      <c r="I59" s="332"/>
      <c r="J59" s="332"/>
      <c r="K59" s="332"/>
      <c r="L59" s="332"/>
    </row>
    <row r="60" spans="2:13" s="352" customFormat="1" ht="20.25" customHeight="1" x14ac:dyDescent="0.15">
      <c r="C60" s="602" t="s">
        <v>130</v>
      </c>
      <c r="D60" s="516"/>
      <c r="E60" s="516"/>
      <c r="F60" s="516"/>
      <c r="G60" s="516"/>
      <c r="H60" s="516"/>
      <c r="I60" s="516"/>
      <c r="J60" s="516"/>
      <c r="K60" s="516"/>
      <c r="L60" s="516"/>
      <c r="M60" s="516"/>
    </row>
    <row r="61" spans="2:13" s="398" customFormat="1" ht="25.5" customHeight="1" x14ac:dyDescent="0.15">
      <c r="C61" s="515" t="s">
        <v>179</v>
      </c>
      <c r="D61" s="515"/>
      <c r="E61" s="515"/>
      <c r="F61" s="515"/>
      <c r="G61" s="515"/>
      <c r="H61" s="515"/>
      <c r="I61" s="515"/>
      <c r="J61" s="515"/>
      <c r="K61" s="515"/>
      <c r="L61" s="515"/>
    </row>
    <row r="62" spans="2:13" s="398" customFormat="1" x14ac:dyDescent="0.15">
      <c r="C62" s="399"/>
      <c r="D62" s="399"/>
      <c r="E62" s="399"/>
      <c r="F62" s="399"/>
      <c r="G62" s="399"/>
      <c r="H62" s="399"/>
      <c r="I62" s="399"/>
      <c r="J62" s="400"/>
    </row>
    <row r="63" spans="2:13" ht="28.5" customHeight="1" x14ac:dyDescent="0.15">
      <c r="C63" s="514" t="s">
        <v>56</v>
      </c>
      <c r="D63" s="514"/>
      <c r="E63" s="514"/>
      <c r="F63" s="514"/>
      <c r="G63" s="514"/>
      <c r="H63" s="514"/>
      <c r="I63" s="514"/>
      <c r="J63" s="514"/>
      <c r="K63" s="514"/>
      <c r="L63" s="514"/>
    </row>
    <row r="64" spans="2:13" x14ac:dyDescent="0.15">
      <c r="D64" s="332"/>
      <c r="E64" s="332"/>
      <c r="F64" s="332"/>
      <c r="G64" s="332"/>
      <c r="H64" s="332"/>
      <c r="I64" s="332"/>
      <c r="J64" s="332"/>
      <c r="K64" s="332"/>
      <c r="L64" s="332"/>
    </row>
  </sheetData>
  <sheetProtection algorithmName="SHA-512" hashValue="WCR04wQ5Vs3g20PfPFhDcPPl2R/jI6VB7Gv30LEQAqokvZu/np79PgfTy53lr0yDVvlxaeu3zIiP6kkxkWiSoA==" saltValue="T+WO7iMx5zMUGQ8f8q6QKA==" spinCount="100000" sheet="1" objects="1" scenarios="1" selectLockedCells="1"/>
  <mergeCells count="49">
    <mergeCell ref="F25:H25"/>
    <mergeCell ref="I25:J25"/>
    <mergeCell ref="K25:L25"/>
    <mergeCell ref="C26:E26"/>
    <mergeCell ref="F26:H26"/>
    <mergeCell ref="I26:J26"/>
    <mergeCell ref="K26:L26"/>
    <mergeCell ref="C27:E27"/>
    <mergeCell ref="F27:H27"/>
    <mergeCell ref="I27:J27"/>
    <mergeCell ref="K27:L27"/>
    <mergeCell ref="C28:E28"/>
    <mergeCell ref="F28:H28"/>
    <mergeCell ref="I28:J28"/>
    <mergeCell ref="K28:L28"/>
    <mergeCell ref="C63:L63"/>
    <mergeCell ref="C53:L53"/>
    <mergeCell ref="F55:H55"/>
    <mergeCell ref="J55:L55"/>
    <mergeCell ref="F57:H57"/>
    <mergeCell ref="C60:M60"/>
    <mergeCell ref="C61:L61"/>
    <mergeCell ref="F29:H29"/>
    <mergeCell ref="I29:J29"/>
    <mergeCell ref="K29:L29"/>
    <mergeCell ref="C31:L31"/>
    <mergeCell ref="C46:L46"/>
    <mergeCell ref="J40:K40"/>
    <mergeCell ref="C40:I40"/>
    <mergeCell ref="C34:L34"/>
    <mergeCell ref="C36:L36"/>
    <mergeCell ref="C38:I38"/>
    <mergeCell ref="J38:K38"/>
    <mergeCell ref="C50:L51"/>
    <mergeCell ref="C7:L7"/>
    <mergeCell ref="G11:L11"/>
    <mergeCell ref="G13:L13"/>
    <mergeCell ref="G15:L15"/>
    <mergeCell ref="E17:G17"/>
    <mergeCell ref="J17:L17"/>
    <mergeCell ref="J49:L49"/>
    <mergeCell ref="C43:I43"/>
    <mergeCell ref="J43:K43"/>
    <mergeCell ref="C21:L21"/>
    <mergeCell ref="C23:L23"/>
    <mergeCell ref="C25:E25"/>
    <mergeCell ref="J48:L48"/>
    <mergeCell ref="C48:I48"/>
    <mergeCell ref="C29:E29"/>
  </mergeCells>
  <hyperlinks>
    <hyperlink ref="C60:L60" r:id="rId1" display="Faire parvenir ce formulaire en format Excel à : efficaciteenergetique@energir.com" xr:uid="{126D84CC-6051-4155-BBD0-7755558F07FA}"/>
  </hyperlinks>
  <pageMargins left="0.7" right="0.7" top="0.75" bottom="0.75" header="0.3" footer="0.3"/>
  <pageSetup scale="72" fitToHeight="0" orientation="portrait" r:id="rId2"/>
  <headerFooter>
    <oddFooter>&amp;LImpression le &amp;D&amp;C&amp;P de &amp;N&amp;R&amp;A</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E4C1C7-E358-489C-BC0A-D3244AFCED3E}">
          <x14:formula1>
            <xm:f>'Y.Menus déroulants'!$B$28:$B$30</xm:f>
          </x14:formula1>
          <xm:sqref>J55:L55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25D7B-B36B-48F2-A25E-0809313CF1D7}">
  <sheetPr codeName="Feuil6">
    <tabColor rgb="FF00C1D5"/>
    <pageSetUpPr fitToPage="1"/>
  </sheetPr>
  <dimension ref="A1:S1301"/>
  <sheetViews>
    <sheetView view="pageBreakPreview" zoomScale="120" zoomScaleNormal="100" zoomScaleSheetLayoutView="120" zoomScalePageLayoutView="126" workbookViewId="0">
      <selection activeCell="M7" sqref="M7"/>
    </sheetView>
  </sheetViews>
  <sheetFormatPr baseColWidth="10" defaultColWidth="9" defaultRowHeight="13" x14ac:dyDescent="0.15"/>
  <cols>
    <col min="1" max="1" width="4" style="271" customWidth="1"/>
    <col min="2" max="2" width="5" style="272" customWidth="1"/>
    <col min="3" max="3" width="9.5" style="272" customWidth="1"/>
    <col min="4" max="4" width="9.33203125" style="272" customWidth="1"/>
    <col min="5" max="7" width="9.5" style="272" customWidth="1"/>
    <col min="8" max="8" width="7" style="272" customWidth="1"/>
    <col min="9" max="9" width="6" style="272" customWidth="1"/>
    <col min="10" max="10" width="5.5" style="272" customWidth="1"/>
    <col min="11" max="11" width="9" style="272" customWidth="1"/>
    <col min="12" max="12" width="12.5" style="272" customWidth="1"/>
    <col min="13" max="13" width="15.5" style="272" customWidth="1"/>
    <col min="14" max="14" width="6" style="272" customWidth="1"/>
    <col min="15" max="15" width="4" style="272" customWidth="1"/>
    <col min="16" max="19" width="9" style="415"/>
    <col min="20" max="16384" width="9" style="272"/>
  </cols>
  <sheetData>
    <row r="1" spans="1:15" x14ac:dyDescent="0.15">
      <c r="A1" s="260"/>
      <c r="B1" s="260"/>
      <c r="C1" s="260"/>
      <c r="D1" s="260"/>
      <c r="E1" s="260"/>
      <c r="F1" s="260"/>
      <c r="G1" s="260"/>
      <c r="H1" s="260"/>
      <c r="I1" s="260"/>
      <c r="J1" s="260"/>
      <c r="K1" s="260"/>
      <c r="L1" s="260"/>
      <c r="M1" s="260"/>
      <c r="N1" s="260"/>
      <c r="O1" s="417"/>
    </row>
    <row r="2" spans="1:15" x14ac:dyDescent="0.15">
      <c r="A2" s="260"/>
      <c r="B2" s="260"/>
      <c r="C2" s="260"/>
      <c r="D2" s="260"/>
      <c r="E2" s="260"/>
      <c r="F2" s="260"/>
      <c r="G2" s="260"/>
      <c r="H2" s="260"/>
      <c r="I2" s="260"/>
      <c r="J2" s="260"/>
      <c r="K2" s="260"/>
      <c r="L2" s="260"/>
      <c r="M2" s="260"/>
      <c r="N2" s="260"/>
      <c r="O2" s="417"/>
    </row>
    <row r="3" spans="1:15" ht="25" x14ac:dyDescent="0.25">
      <c r="A3" s="260"/>
      <c r="B3" s="260"/>
      <c r="C3" s="260"/>
      <c r="D3" s="260"/>
      <c r="E3" s="260"/>
      <c r="F3" s="260"/>
      <c r="G3" s="260"/>
      <c r="H3" s="260"/>
      <c r="I3" s="260"/>
      <c r="J3" s="260"/>
      <c r="K3" s="260"/>
      <c r="L3" s="260"/>
      <c r="M3" s="261" t="s">
        <v>180</v>
      </c>
      <c r="N3" s="260"/>
      <c r="O3" s="417"/>
    </row>
    <row r="4" spans="1:15" x14ac:dyDescent="0.15">
      <c r="A4" s="260"/>
      <c r="B4" s="260"/>
      <c r="C4" s="260"/>
      <c r="D4" s="260"/>
      <c r="E4" s="260"/>
      <c r="F4" s="260"/>
      <c r="G4" s="260"/>
      <c r="H4" s="260"/>
      <c r="I4" s="260"/>
      <c r="J4" s="260"/>
      <c r="K4" s="260"/>
      <c r="L4" s="260"/>
      <c r="M4" s="260"/>
      <c r="N4" s="260"/>
      <c r="O4" s="417"/>
    </row>
    <row r="5" spans="1:15" ht="12.75" customHeight="1" x14ac:dyDescent="0.15">
      <c r="A5" s="260"/>
      <c r="B5" s="260"/>
      <c r="C5" s="260"/>
      <c r="D5" s="260"/>
      <c r="E5" s="260"/>
      <c r="F5" s="260"/>
      <c r="G5" s="260"/>
      <c r="H5" s="260"/>
      <c r="I5" s="260"/>
      <c r="J5" s="260"/>
      <c r="K5" s="260"/>
      <c r="L5" s="260"/>
      <c r="M5" s="260"/>
      <c r="N5" s="260"/>
      <c r="O5" s="417"/>
    </row>
    <row r="6" spans="1:15" x14ac:dyDescent="0.15">
      <c r="A6" s="260"/>
      <c r="B6" s="260"/>
      <c r="C6" s="260"/>
      <c r="D6" s="260"/>
      <c r="E6" s="260"/>
      <c r="F6" s="260"/>
      <c r="G6" s="260"/>
      <c r="H6" s="260"/>
      <c r="I6" s="260"/>
      <c r="J6" s="260"/>
      <c r="K6" s="262"/>
      <c r="L6" s="262"/>
      <c r="M6" s="262"/>
      <c r="N6" s="260"/>
      <c r="O6" s="417"/>
    </row>
    <row r="7" spans="1:15" x14ac:dyDescent="0.15">
      <c r="A7" s="260"/>
      <c r="B7" s="260"/>
      <c r="C7" s="674"/>
      <c r="D7" s="675"/>
      <c r="E7" s="675"/>
      <c r="F7" s="260"/>
      <c r="G7" s="260"/>
      <c r="H7" s="260"/>
      <c r="I7" s="260"/>
      <c r="J7" s="260"/>
      <c r="K7" s="263" t="s">
        <v>181</v>
      </c>
      <c r="L7" s="260"/>
      <c r="M7" s="264"/>
      <c r="N7" s="260"/>
      <c r="O7" s="417"/>
    </row>
    <row r="8" spans="1:15" x14ac:dyDescent="0.15">
      <c r="A8" s="260"/>
      <c r="B8" s="260"/>
      <c r="C8" s="262"/>
      <c r="D8" s="265"/>
      <c r="E8" s="265"/>
      <c r="F8" s="260"/>
      <c r="G8" s="260"/>
      <c r="H8" s="260"/>
      <c r="I8" s="260"/>
      <c r="J8" s="260"/>
      <c r="K8" s="263"/>
      <c r="L8" s="260"/>
      <c r="M8" s="266"/>
      <c r="N8" s="260"/>
      <c r="O8" s="417"/>
    </row>
    <row r="9" spans="1:15" x14ac:dyDescent="0.15">
      <c r="A9" s="260"/>
      <c r="B9" s="260"/>
      <c r="C9" s="267" t="s">
        <v>182</v>
      </c>
      <c r="D9" s="265"/>
      <c r="E9" s="265"/>
      <c r="F9" s="260"/>
      <c r="G9" s="260"/>
      <c r="H9" s="260"/>
      <c r="I9" s="260"/>
      <c r="J9" s="260"/>
      <c r="K9" s="263" t="s">
        <v>183</v>
      </c>
      <c r="L9" s="260"/>
      <c r="M9" s="268"/>
      <c r="N9" s="260"/>
      <c r="O9" s="417"/>
    </row>
    <row r="10" spans="1:15" x14ac:dyDescent="0.15">
      <c r="A10" s="260"/>
      <c r="B10" s="260"/>
      <c r="C10" s="673"/>
      <c r="D10" s="673"/>
      <c r="E10" s="673"/>
      <c r="F10" s="269"/>
      <c r="G10" s="269"/>
      <c r="H10" s="269"/>
      <c r="I10" s="260"/>
      <c r="J10" s="260"/>
      <c r="K10" s="269"/>
      <c r="L10" s="260"/>
      <c r="M10" s="269"/>
      <c r="N10" s="260"/>
      <c r="O10" s="417"/>
    </row>
    <row r="11" spans="1:15" x14ac:dyDescent="0.15">
      <c r="A11" s="260"/>
      <c r="B11" s="260"/>
      <c r="C11" s="673"/>
      <c r="D11" s="673"/>
      <c r="E11" s="673"/>
      <c r="F11" s="267" t="s">
        <v>184</v>
      </c>
      <c r="G11" s="673"/>
      <c r="H11" s="673"/>
      <c r="I11" s="260"/>
      <c r="J11" s="260"/>
      <c r="K11" s="263"/>
      <c r="L11" s="260"/>
      <c r="M11" s="263"/>
      <c r="N11" s="260"/>
      <c r="O11" s="417"/>
    </row>
    <row r="12" spans="1:15" x14ac:dyDescent="0.15">
      <c r="A12" s="260"/>
      <c r="B12" s="260"/>
      <c r="C12" s="673"/>
      <c r="D12" s="673"/>
      <c r="E12" s="673"/>
      <c r="F12" s="267"/>
      <c r="G12" s="269"/>
      <c r="H12" s="269"/>
      <c r="I12" s="260"/>
      <c r="J12" s="260"/>
      <c r="K12" s="269"/>
      <c r="L12" s="260"/>
      <c r="M12" s="269"/>
      <c r="N12" s="260"/>
      <c r="O12" s="417"/>
    </row>
    <row r="13" spans="1:15" x14ac:dyDescent="0.15">
      <c r="A13" s="260"/>
      <c r="B13" s="260"/>
      <c r="C13" s="673"/>
      <c r="D13" s="673"/>
      <c r="E13" s="673"/>
      <c r="F13" s="267" t="s">
        <v>185</v>
      </c>
      <c r="G13" s="673"/>
      <c r="H13" s="673"/>
      <c r="I13" s="260"/>
      <c r="J13" s="260"/>
      <c r="K13" s="263"/>
      <c r="L13" s="260"/>
      <c r="M13" s="263"/>
      <c r="N13" s="260"/>
      <c r="O13" s="417"/>
    </row>
    <row r="14" spans="1:15" x14ac:dyDescent="0.15">
      <c r="A14" s="260"/>
      <c r="B14" s="260"/>
      <c r="C14" s="673"/>
      <c r="D14" s="673"/>
      <c r="E14" s="673"/>
      <c r="F14" s="269"/>
      <c r="G14" s="269"/>
      <c r="H14" s="269"/>
      <c r="I14" s="260"/>
      <c r="J14" s="260"/>
      <c r="K14" s="262"/>
      <c r="L14" s="262"/>
      <c r="M14" s="262"/>
      <c r="N14" s="260"/>
      <c r="O14" s="417"/>
    </row>
    <row r="15" spans="1:15" x14ac:dyDescent="0.15">
      <c r="A15" s="260"/>
      <c r="B15" s="260"/>
      <c r="C15" s="270"/>
      <c r="D15" s="270"/>
      <c r="E15" s="270"/>
      <c r="F15" s="260"/>
      <c r="G15" s="260"/>
      <c r="H15" s="260"/>
      <c r="I15" s="260"/>
      <c r="J15" s="260"/>
      <c r="K15" s="262"/>
      <c r="L15" s="262"/>
      <c r="M15" s="262"/>
      <c r="N15" s="260"/>
      <c r="O15" s="417"/>
    </row>
    <row r="16" spans="1:15" x14ac:dyDescent="0.15">
      <c r="A16" s="260"/>
      <c r="B16" s="260"/>
      <c r="C16" s="267" t="s">
        <v>186</v>
      </c>
      <c r="D16" s="260"/>
      <c r="E16" s="260"/>
      <c r="F16" s="260"/>
      <c r="G16" s="260"/>
      <c r="H16" s="260"/>
      <c r="I16" s="260"/>
      <c r="J16" s="260"/>
      <c r="K16" s="260"/>
      <c r="L16" s="260"/>
      <c r="M16" s="260"/>
      <c r="N16" s="260"/>
      <c r="O16" s="417"/>
    </row>
    <row r="17" spans="1:17" x14ac:dyDescent="0.15">
      <c r="A17" s="260"/>
      <c r="B17" s="260"/>
      <c r="C17" s="260"/>
      <c r="D17" s="260"/>
      <c r="E17" s="260"/>
      <c r="F17" s="260"/>
      <c r="G17" s="260"/>
      <c r="H17" s="260"/>
      <c r="I17" s="260"/>
      <c r="J17" s="260"/>
      <c r="K17" s="260"/>
      <c r="L17" s="260"/>
      <c r="M17" s="260"/>
      <c r="N17" s="260"/>
      <c r="O17" s="417"/>
    </row>
    <row r="18" spans="1:17" ht="13" customHeight="1" x14ac:dyDescent="0.15">
      <c r="A18" s="260"/>
      <c r="B18" s="260"/>
      <c r="C18" s="676" t="s">
        <v>187</v>
      </c>
      <c r="D18" s="676"/>
      <c r="E18" s="676"/>
      <c r="F18" s="676"/>
      <c r="G18" s="267"/>
      <c r="H18" s="260"/>
      <c r="I18" s="260"/>
      <c r="J18" s="260"/>
      <c r="K18" s="267"/>
      <c r="L18" s="269"/>
      <c r="M18" s="269"/>
      <c r="N18" s="260"/>
      <c r="O18" s="417"/>
    </row>
    <row r="19" spans="1:17" x14ac:dyDescent="0.15">
      <c r="A19" s="260"/>
      <c r="B19" s="260"/>
      <c r="C19" s="677" t="s">
        <v>188</v>
      </c>
      <c r="D19" s="677"/>
      <c r="E19" s="677"/>
      <c r="F19" s="677"/>
      <c r="G19" s="267"/>
      <c r="H19" s="269"/>
      <c r="I19" s="260"/>
      <c r="J19" s="260"/>
      <c r="K19" s="273"/>
      <c r="L19" s="269"/>
      <c r="M19" s="269"/>
      <c r="N19" s="260"/>
      <c r="O19" s="417"/>
    </row>
    <row r="20" spans="1:17" x14ac:dyDescent="0.15">
      <c r="A20" s="260"/>
      <c r="B20" s="260"/>
      <c r="C20" s="677" t="s">
        <v>189</v>
      </c>
      <c r="D20" s="677"/>
      <c r="E20" s="677"/>
      <c r="F20" s="677"/>
      <c r="G20" s="267"/>
      <c r="H20" s="269"/>
      <c r="I20" s="260"/>
      <c r="J20" s="260"/>
      <c r="K20" s="267"/>
      <c r="L20" s="269"/>
      <c r="M20" s="269"/>
      <c r="N20" s="260"/>
      <c r="O20" s="417"/>
    </row>
    <row r="21" spans="1:17" x14ac:dyDescent="0.15">
      <c r="A21" s="260"/>
      <c r="B21" s="260"/>
      <c r="C21" s="677" t="s">
        <v>190</v>
      </c>
      <c r="D21" s="677"/>
      <c r="E21" s="677"/>
      <c r="F21" s="677"/>
      <c r="G21" s="267"/>
      <c r="H21" s="269"/>
      <c r="I21" s="260"/>
      <c r="J21" s="260"/>
      <c r="K21" s="273"/>
      <c r="L21" s="269"/>
      <c r="M21" s="269"/>
      <c r="N21" s="260"/>
      <c r="O21" s="417"/>
    </row>
    <row r="22" spans="1:17" x14ac:dyDescent="0.15">
      <c r="A22" s="260"/>
      <c r="B22" s="260"/>
      <c r="C22" s="676"/>
      <c r="D22" s="676"/>
      <c r="E22" s="676"/>
      <c r="F22" s="676"/>
      <c r="G22" s="677"/>
      <c r="H22" s="677"/>
      <c r="I22" s="260"/>
      <c r="J22" s="260"/>
      <c r="K22" s="267"/>
      <c r="L22" s="677"/>
      <c r="M22" s="677"/>
      <c r="N22" s="260"/>
      <c r="O22" s="417"/>
    </row>
    <row r="23" spans="1:17" x14ac:dyDescent="0.15">
      <c r="A23" s="260"/>
      <c r="B23" s="260"/>
      <c r="C23" s="260"/>
      <c r="D23" s="260"/>
      <c r="E23" s="260"/>
      <c r="F23" s="260"/>
      <c r="G23" s="260"/>
      <c r="H23" s="260"/>
      <c r="I23" s="260"/>
      <c r="J23" s="260"/>
      <c r="K23" s="260"/>
      <c r="L23" s="260"/>
      <c r="M23" s="260"/>
      <c r="N23" s="260"/>
      <c r="O23" s="417"/>
    </row>
    <row r="24" spans="1:17" x14ac:dyDescent="0.15">
      <c r="A24" s="260"/>
      <c r="B24" s="260"/>
      <c r="C24" s="263" t="s">
        <v>157</v>
      </c>
      <c r="D24" s="260"/>
      <c r="E24" s="260"/>
      <c r="F24" s="260"/>
      <c r="G24" s="678"/>
      <c r="H24" s="678"/>
      <c r="I24" s="678"/>
      <c r="J24" s="678"/>
      <c r="K24" s="260"/>
      <c r="L24" s="260"/>
      <c r="M24" s="260"/>
      <c r="N24" s="260"/>
      <c r="O24" s="417"/>
    </row>
    <row r="25" spans="1:17" x14ac:dyDescent="0.15">
      <c r="A25" s="260"/>
      <c r="B25" s="260"/>
      <c r="C25" s="260"/>
      <c r="D25" s="260"/>
      <c r="E25" s="260"/>
      <c r="F25" s="260"/>
      <c r="G25" s="260"/>
      <c r="H25" s="260"/>
      <c r="I25" s="260"/>
      <c r="J25" s="260"/>
      <c r="K25" s="260"/>
      <c r="L25" s="260"/>
      <c r="M25" s="260"/>
      <c r="N25" s="260"/>
      <c r="O25" s="417"/>
    </row>
    <row r="26" spans="1:17" x14ac:dyDescent="0.15">
      <c r="A26" s="260"/>
      <c r="B26" s="260"/>
      <c r="C26" s="679" t="s">
        <v>191</v>
      </c>
      <c r="D26" s="679"/>
      <c r="E26" s="679"/>
      <c r="F26" s="679"/>
      <c r="G26" s="680"/>
      <c r="H26" s="680"/>
      <c r="I26" s="680"/>
      <c r="J26" s="680"/>
      <c r="K26" s="680"/>
      <c r="L26" s="680"/>
      <c r="M26" s="680"/>
      <c r="N26" s="260"/>
      <c r="O26" s="417"/>
    </row>
    <row r="27" spans="1:17" x14ac:dyDescent="0.15">
      <c r="A27" s="260"/>
      <c r="B27" s="260"/>
      <c r="C27" s="679" t="s">
        <v>192</v>
      </c>
      <c r="D27" s="679"/>
      <c r="E27" s="679"/>
      <c r="F27" s="679"/>
      <c r="G27" s="680"/>
      <c r="H27" s="680"/>
      <c r="I27" s="680"/>
      <c r="J27" s="680"/>
      <c r="K27" s="680"/>
      <c r="L27" s="680"/>
      <c r="M27" s="680"/>
      <c r="N27" s="260"/>
      <c r="O27" s="417"/>
    </row>
    <row r="28" spans="1:17" x14ac:dyDescent="0.15">
      <c r="A28" s="260"/>
      <c r="B28" s="260"/>
      <c r="C28" s="260"/>
      <c r="D28" s="260"/>
      <c r="E28" s="260"/>
      <c r="F28" s="260"/>
      <c r="G28" s="260"/>
      <c r="H28" s="260"/>
      <c r="I28" s="260"/>
      <c r="J28" s="260"/>
      <c r="K28" s="260"/>
      <c r="L28" s="260"/>
      <c r="M28" s="260"/>
      <c r="N28" s="260"/>
      <c r="O28" s="417"/>
    </row>
    <row r="29" spans="1:17" x14ac:dyDescent="0.15">
      <c r="A29" s="260"/>
      <c r="B29" s="274"/>
      <c r="C29" s="274"/>
      <c r="D29" s="274"/>
      <c r="E29" s="274"/>
      <c r="F29" s="274"/>
      <c r="G29" s="274"/>
      <c r="H29" s="274"/>
      <c r="I29" s="274"/>
      <c r="J29" s="274"/>
      <c r="K29" s="274"/>
      <c r="L29" s="274"/>
      <c r="M29" s="274"/>
      <c r="N29" s="274"/>
      <c r="O29" s="417"/>
    </row>
    <row r="30" spans="1:17" x14ac:dyDescent="0.15">
      <c r="A30" s="260"/>
      <c r="B30" s="274"/>
      <c r="C30" s="275" t="s">
        <v>193</v>
      </c>
      <c r="D30" s="276"/>
      <c r="E30" s="276"/>
      <c r="F30" s="276"/>
      <c r="G30" s="276"/>
      <c r="H30" s="276"/>
      <c r="I30" s="683"/>
      <c r="J30" s="683"/>
      <c r="K30" s="277"/>
      <c r="L30" s="278"/>
      <c r="M30" s="279" t="s">
        <v>194</v>
      </c>
      <c r="N30" s="280"/>
      <c r="O30" s="417"/>
    </row>
    <row r="31" spans="1:17" x14ac:dyDescent="0.15">
      <c r="A31" s="260"/>
      <c r="B31" s="274"/>
      <c r="C31" s="274"/>
      <c r="D31" s="274"/>
      <c r="E31" s="274"/>
      <c r="F31" s="274"/>
      <c r="G31" s="274"/>
      <c r="H31" s="274"/>
      <c r="I31" s="274"/>
      <c r="J31" s="274"/>
      <c r="K31" s="281"/>
      <c r="L31" s="274"/>
      <c r="M31" s="274"/>
      <c r="N31" s="274"/>
      <c r="O31" s="417"/>
      <c r="P31" s="413"/>
      <c r="Q31" s="413"/>
    </row>
    <row r="32" spans="1:17" x14ac:dyDescent="0.15">
      <c r="A32" s="260"/>
      <c r="B32" s="260"/>
      <c r="C32" s="260"/>
      <c r="D32" s="260"/>
      <c r="E32" s="260"/>
      <c r="F32" s="260"/>
      <c r="G32" s="260"/>
      <c r="H32" s="260"/>
      <c r="I32" s="260"/>
      <c r="J32" s="260"/>
      <c r="K32" s="282"/>
      <c r="L32" s="260"/>
      <c r="M32" s="283"/>
      <c r="N32" s="260"/>
      <c r="O32" s="417"/>
      <c r="P32" s="413"/>
      <c r="Q32" s="413"/>
    </row>
    <row r="33" spans="1:19" ht="13" customHeight="1" x14ac:dyDescent="0.15">
      <c r="A33" s="260"/>
      <c r="B33" s="282"/>
      <c r="C33" s="267" t="s">
        <v>195</v>
      </c>
      <c r="D33" s="284"/>
      <c r="E33" s="285"/>
      <c r="F33" s="286"/>
      <c r="G33" s="284"/>
      <c r="H33" s="284"/>
      <c r="I33" s="284"/>
      <c r="J33" s="286"/>
      <c r="K33" s="287"/>
      <c r="L33" s="440" t="s">
        <v>91</v>
      </c>
      <c r="M33" s="289"/>
      <c r="N33" s="290"/>
      <c r="O33" s="417"/>
      <c r="P33" s="413"/>
      <c r="Q33" s="413"/>
      <c r="S33" s="272"/>
    </row>
    <row r="34" spans="1:19" ht="13" customHeight="1" x14ac:dyDescent="0.15">
      <c r="A34" s="260"/>
      <c r="B34" s="260"/>
      <c r="C34" s="260"/>
      <c r="D34" s="284"/>
      <c r="E34" s="284"/>
      <c r="F34" s="284"/>
      <c r="G34" s="284"/>
      <c r="H34" s="284"/>
      <c r="I34" s="284"/>
      <c r="J34" s="286"/>
      <c r="K34" s="287"/>
      <c r="L34" s="288"/>
      <c r="M34" s="291"/>
      <c r="N34" s="269"/>
      <c r="O34" s="417"/>
      <c r="P34" s="413"/>
      <c r="Q34" s="413"/>
      <c r="S34" s="272"/>
    </row>
    <row r="35" spans="1:19" ht="13" customHeight="1" x14ac:dyDescent="0.15">
      <c r="A35" s="260"/>
      <c r="B35" s="260"/>
      <c r="C35" s="267" t="s">
        <v>196</v>
      </c>
      <c r="D35" s="284"/>
      <c r="E35" s="284"/>
      <c r="F35" s="284"/>
      <c r="G35" s="284"/>
      <c r="H35" s="284"/>
      <c r="I35" s="284"/>
      <c r="J35" s="286"/>
      <c r="K35" s="287"/>
      <c r="L35" s="288"/>
      <c r="M35" s="291"/>
      <c r="N35" s="269"/>
      <c r="O35" s="417"/>
      <c r="P35" s="413"/>
      <c r="Q35" s="413"/>
      <c r="S35" s="272"/>
    </row>
    <row r="36" spans="1:19" ht="13" customHeight="1" x14ac:dyDescent="0.15">
      <c r="A36" s="260"/>
      <c r="B36" s="260"/>
      <c r="C36" s="673"/>
      <c r="D36" s="673"/>
      <c r="E36" s="673"/>
      <c r="F36" s="284"/>
      <c r="G36" s="284"/>
      <c r="H36" s="284"/>
      <c r="I36" s="284"/>
      <c r="J36" s="286"/>
      <c r="K36" s="287"/>
      <c r="L36" s="288"/>
      <c r="M36" s="291"/>
      <c r="N36" s="269"/>
      <c r="O36" s="417"/>
      <c r="P36" s="413"/>
      <c r="Q36" s="413"/>
      <c r="S36" s="272"/>
    </row>
    <row r="37" spans="1:19" ht="13" customHeight="1" x14ac:dyDescent="0.15">
      <c r="A37" s="260"/>
      <c r="B37" s="260"/>
      <c r="C37" s="673"/>
      <c r="D37" s="673"/>
      <c r="E37" s="673"/>
      <c r="F37" s="284"/>
      <c r="G37" s="284"/>
      <c r="H37" s="284"/>
      <c r="I37" s="284"/>
      <c r="J37" s="286"/>
      <c r="K37" s="287"/>
      <c r="L37" s="288"/>
      <c r="M37" s="291"/>
      <c r="N37" s="269"/>
      <c r="O37" s="417"/>
      <c r="P37" s="413"/>
      <c r="Q37" s="413"/>
      <c r="S37" s="272"/>
    </row>
    <row r="38" spans="1:19" ht="13" customHeight="1" x14ac:dyDescent="0.15">
      <c r="A38" s="260"/>
      <c r="B38" s="260"/>
      <c r="C38" s="673"/>
      <c r="D38" s="673"/>
      <c r="E38" s="673"/>
      <c r="F38" s="284"/>
      <c r="G38" s="284"/>
      <c r="H38" s="284"/>
      <c r="I38" s="284"/>
      <c r="J38" s="286"/>
      <c r="K38" s="287"/>
      <c r="L38" s="288"/>
      <c r="M38" s="291"/>
      <c r="N38" s="269"/>
      <c r="O38" s="417"/>
      <c r="P38" s="413"/>
      <c r="Q38" s="413"/>
      <c r="S38" s="272"/>
    </row>
    <row r="39" spans="1:19" ht="13" customHeight="1" x14ac:dyDescent="0.15">
      <c r="A39" s="260"/>
      <c r="B39" s="260"/>
      <c r="C39" s="284"/>
      <c r="D39" s="284"/>
      <c r="E39" s="284"/>
      <c r="F39" s="284"/>
      <c r="G39" s="284"/>
      <c r="H39" s="284"/>
      <c r="I39" s="284"/>
      <c r="J39" s="286"/>
      <c r="K39" s="287"/>
      <c r="L39" s="288"/>
      <c r="M39" s="291"/>
      <c r="N39" s="269"/>
      <c r="O39" s="417"/>
      <c r="P39" s="413"/>
      <c r="Q39" s="413"/>
      <c r="S39" s="272"/>
    </row>
    <row r="40" spans="1:19" ht="13" customHeight="1" x14ac:dyDescent="0.15">
      <c r="A40" s="260"/>
      <c r="B40" s="260"/>
      <c r="C40" s="267" t="s">
        <v>197</v>
      </c>
      <c r="D40" s="284"/>
      <c r="E40" s="284"/>
      <c r="F40" s="284"/>
      <c r="G40" s="284"/>
      <c r="H40" s="284"/>
      <c r="I40" s="284"/>
      <c r="J40" s="286"/>
      <c r="K40" s="287"/>
      <c r="L40" s="288"/>
      <c r="M40" s="291"/>
      <c r="N40" s="269"/>
      <c r="O40" s="417"/>
      <c r="P40" s="413"/>
      <c r="Q40" s="413"/>
      <c r="S40" s="272"/>
    </row>
    <row r="41" spans="1:19" ht="13" customHeight="1" x14ac:dyDescent="0.15">
      <c r="A41" s="260"/>
      <c r="B41" s="260"/>
      <c r="C41" s="684"/>
      <c r="D41" s="684"/>
      <c r="E41" s="684"/>
      <c r="F41" s="684"/>
      <c r="G41" s="684"/>
      <c r="H41" s="684"/>
      <c r="I41" s="684"/>
      <c r="J41" s="684"/>
      <c r="K41" s="684"/>
      <c r="L41" s="288"/>
      <c r="M41" s="291"/>
      <c r="N41" s="269"/>
      <c r="O41" s="417"/>
      <c r="P41" s="413"/>
      <c r="Q41" s="413"/>
      <c r="S41" s="272"/>
    </row>
    <row r="42" spans="1:19" ht="13" customHeight="1" x14ac:dyDescent="0.15">
      <c r="A42" s="260"/>
      <c r="B42" s="260"/>
      <c r="C42" s="684"/>
      <c r="D42" s="684"/>
      <c r="E42" s="684"/>
      <c r="F42" s="684"/>
      <c r="G42" s="684"/>
      <c r="H42" s="684"/>
      <c r="I42" s="684"/>
      <c r="J42" s="684"/>
      <c r="K42" s="684"/>
      <c r="L42" s="288"/>
      <c r="M42" s="291"/>
      <c r="N42" s="269"/>
      <c r="O42" s="417"/>
      <c r="P42" s="413"/>
      <c r="Q42" s="413"/>
      <c r="S42" s="272"/>
    </row>
    <row r="43" spans="1:19" ht="13" customHeight="1" x14ac:dyDescent="0.15">
      <c r="A43" s="260"/>
      <c r="B43" s="260"/>
      <c r="C43" s="684"/>
      <c r="D43" s="684"/>
      <c r="E43" s="684"/>
      <c r="F43" s="684"/>
      <c r="G43" s="684"/>
      <c r="H43" s="684"/>
      <c r="I43" s="684"/>
      <c r="J43" s="684"/>
      <c r="K43" s="684"/>
      <c r="L43" s="288"/>
      <c r="M43" s="291"/>
      <c r="N43" s="269"/>
      <c r="O43" s="417"/>
      <c r="P43" s="413"/>
      <c r="Q43" s="413"/>
      <c r="S43" s="272"/>
    </row>
    <row r="44" spans="1:19" ht="13" customHeight="1" x14ac:dyDescent="0.15">
      <c r="A44" s="260"/>
      <c r="B44" s="260"/>
      <c r="C44" s="684"/>
      <c r="D44" s="684"/>
      <c r="E44" s="684"/>
      <c r="F44" s="684"/>
      <c r="G44" s="684"/>
      <c r="H44" s="684"/>
      <c r="I44" s="684"/>
      <c r="J44" s="684"/>
      <c r="K44" s="684"/>
      <c r="L44" s="288"/>
      <c r="M44" s="291"/>
      <c r="N44" s="269"/>
      <c r="O44" s="417"/>
      <c r="P44" s="413"/>
      <c r="Q44" s="413"/>
      <c r="S44" s="272"/>
    </row>
    <row r="45" spans="1:19" ht="13" customHeight="1" x14ac:dyDescent="0.15">
      <c r="A45" s="260"/>
      <c r="B45" s="260"/>
      <c r="C45" s="684"/>
      <c r="D45" s="684"/>
      <c r="E45" s="684"/>
      <c r="F45" s="684"/>
      <c r="G45" s="684"/>
      <c r="H45" s="684"/>
      <c r="I45" s="684"/>
      <c r="J45" s="684"/>
      <c r="K45" s="684"/>
      <c r="L45" s="288"/>
      <c r="M45" s="291"/>
      <c r="N45" s="269"/>
      <c r="O45" s="417"/>
      <c r="P45" s="413"/>
      <c r="Q45" s="413"/>
      <c r="S45" s="272"/>
    </row>
    <row r="46" spans="1:19" ht="13" customHeight="1" x14ac:dyDescent="0.15">
      <c r="A46" s="260"/>
      <c r="B46" s="260"/>
      <c r="C46" s="684"/>
      <c r="D46" s="684"/>
      <c r="E46" s="684"/>
      <c r="F46" s="684"/>
      <c r="G46" s="684"/>
      <c r="H46" s="684"/>
      <c r="I46" s="684"/>
      <c r="J46" s="684"/>
      <c r="K46" s="684"/>
      <c r="L46" s="288"/>
      <c r="M46" s="291"/>
      <c r="N46" s="269"/>
      <c r="O46" s="417"/>
      <c r="P46" s="413"/>
      <c r="Q46" s="413"/>
      <c r="S46" s="272"/>
    </row>
    <row r="47" spans="1:19" ht="13" customHeight="1" x14ac:dyDescent="0.15">
      <c r="A47" s="260"/>
      <c r="B47" s="260"/>
      <c r="C47" s="284"/>
      <c r="D47" s="284"/>
      <c r="E47" s="284"/>
      <c r="F47" s="284"/>
      <c r="G47" s="284"/>
      <c r="H47" s="284"/>
      <c r="I47" s="284"/>
      <c r="J47" s="286"/>
      <c r="K47" s="287"/>
      <c r="L47" s="288"/>
      <c r="M47" s="291"/>
      <c r="N47" s="269"/>
      <c r="O47" s="417"/>
      <c r="P47" s="413"/>
      <c r="Q47" s="413"/>
      <c r="S47" s="272"/>
    </row>
    <row r="48" spans="1:19" ht="21" customHeight="1" x14ac:dyDescent="0.15">
      <c r="A48" s="260"/>
      <c r="B48" s="260"/>
      <c r="C48" s="292"/>
      <c r="D48" s="292"/>
      <c r="E48" s="292"/>
      <c r="F48" s="292"/>
      <c r="G48" s="292"/>
      <c r="H48" s="292"/>
      <c r="I48" s="292"/>
      <c r="J48" s="292"/>
      <c r="K48" s="293"/>
      <c r="L48" s="294" t="s">
        <v>198</v>
      </c>
      <c r="M48" s="295">
        <f>SUM(M33:M47)</f>
        <v>0</v>
      </c>
      <c r="N48" s="263" t="s">
        <v>91</v>
      </c>
      <c r="O48" s="417"/>
      <c r="P48" s="414"/>
      <c r="Q48" s="414"/>
      <c r="R48" s="416"/>
      <c r="S48" s="272"/>
    </row>
    <row r="49" spans="1:19" ht="21" customHeight="1" x14ac:dyDescent="0.15">
      <c r="A49" s="260"/>
      <c r="B49" s="260"/>
      <c r="C49" s="296" t="s">
        <v>199</v>
      </c>
      <c r="D49" s="269"/>
      <c r="E49" s="269"/>
      <c r="F49" s="685"/>
      <c r="G49" s="685"/>
      <c r="H49" s="260"/>
      <c r="I49" s="260"/>
      <c r="J49" s="260"/>
      <c r="K49" s="260"/>
      <c r="L49" s="297" t="s">
        <v>200</v>
      </c>
      <c r="M49" s="298">
        <f>M48*5%</f>
        <v>0</v>
      </c>
      <c r="N49" s="269" t="s">
        <v>91</v>
      </c>
      <c r="O49" s="417"/>
      <c r="P49" s="413"/>
      <c r="Q49" s="413"/>
      <c r="R49" s="272"/>
      <c r="S49" s="272"/>
    </row>
    <row r="50" spans="1:19" ht="21" customHeight="1" x14ac:dyDescent="0.15">
      <c r="A50" s="260"/>
      <c r="B50" s="260"/>
      <c r="C50" s="296" t="s">
        <v>201</v>
      </c>
      <c r="D50" s="269"/>
      <c r="E50" s="269"/>
      <c r="F50" s="681"/>
      <c r="G50" s="681"/>
      <c r="H50" s="260"/>
      <c r="I50" s="260"/>
      <c r="J50" s="260"/>
      <c r="K50" s="260"/>
      <c r="L50" s="297" t="s">
        <v>202</v>
      </c>
      <c r="M50" s="298">
        <f>(M48+M49)*9.5%</f>
        <v>0</v>
      </c>
      <c r="N50" s="269" t="s">
        <v>91</v>
      </c>
      <c r="O50" s="417"/>
      <c r="R50" s="272"/>
      <c r="S50" s="272"/>
    </row>
    <row r="51" spans="1:19" ht="21" customHeight="1" x14ac:dyDescent="0.15">
      <c r="A51" s="260"/>
      <c r="B51" s="260"/>
      <c r="C51" s="260"/>
      <c r="D51" s="260"/>
      <c r="E51" s="260"/>
      <c r="F51" s="260"/>
      <c r="G51" s="260"/>
      <c r="H51" s="260"/>
      <c r="I51" s="260"/>
      <c r="J51" s="260"/>
      <c r="K51" s="299"/>
      <c r="L51" s="297" t="s">
        <v>203</v>
      </c>
      <c r="M51" s="295">
        <f>SUM(M49:M50)</f>
        <v>0</v>
      </c>
      <c r="N51" s="263" t="s">
        <v>91</v>
      </c>
      <c r="O51" s="417"/>
      <c r="R51" s="272"/>
      <c r="S51" s="272"/>
    </row>
    <row r="52" spans="1:19" ht="21" customHeight="1" thickBot="1" x14ac:dyDescent="0.2">
      <c r="A52" s="260"/>
      <c r="B52" s="260"/>
      <c r="C52" s="260"/>
      <c r="D52" s="260"/>
      <c r="E52" s="260"/>
      <c r="F52" s="260"/>
      <c r="G52" s="260"/>
      <c r="H52" s="260"/>
      <c r="I52" s="260"/>
      <c r="J52" s="260"/>
      <c r="K52" s="299"/>
      <c r="L52" s="297" t="s">
        <v>204</v>
      </c>
      <c r="M52" s="295">
        <f>M48+M51</f>
        <v>0</v>
      </c>
      <c r="N52" s="263" t="s">
        <v>91</v>
      </c>
      <c r="O52" s="417"/>
      <c r="R52" s="272"/>
      <c r="S52" s="272"/>
    </row>
    <row r="53" spans="1:19" ht="21" customHeight="1" x14ac:dyDescent="0.15">
      <c r="A53" s="260"/>
      <c r="B53" s="260"/>
      <c r="C53" s="300"/>
      <c r="D53" s="269"/>
      <c r="E53" s="269"/>
      <c r="F53" s="269"/>
      <c r="G53" s="269"/>
      <c r="H53" s="269"/>
      <c r="I53" s="269"/>
      <c r="J53" s="269"/>
      <c r="K53" s="301"/>
      <c r="L53" s="302"/>
      <c r="M53" s="303"/>
      <c r="N53" s="269"/>
      <c r="O53" s="417"/>
      <c r="R53" s="272"/>
      <c r="S53" s="272"/>
    </row>
    <row r="54" spans="1:19" x14ac:dyDescent="0.15">
      <c r="A54" s="260"/>
      <c r="B54" s="260"/>
      <c r="C54" s="260"/>
      <c r="D54" s="260"/>
      <c r="E54" s="260"/>
      <c r="F54" s="260"/>
      <c r="G54" s="260"/>
      <c r="H54" s="260"/>
      <c r="I54" s="260"/>
      <c r="J54" s="260"/>
      <c r="K54" s="260"/>
      <c r="L54" s="260"/>
      <c r="M54" s="682"/>
      <c r="N54" s="682"/>
      <c r="O54" s="417"/>
      <c r="R54" s="272"/>
      <c r="S54" s="272"/>
    </row>
    <row r="55" spans="1:19" x14ac:dyDescent="0.15">
      <c r="A55" s="272"/>
      <c r="R55" s="272"/>
      <c r="S55" s="272"/>
    </row>
    <row r="56" spans="1:19" x14ac:dyDescent="0.15">
      <c r="A56" s="272"/>
      <c r="R56" s="272"/>
      <c r="S56" s="272"/>
    </row>
    <row r="57" spans="1:19" x14ac:dyDescent="0.15">
      <c r="A57" s="272"/>
      <c r="R57" s="272"/>
      <c r="S57" s="272"/>
    </row>
    <row r="58" spans="1:19" x14ac:dyDescent="0.15">
      <c r="A58" s="272"/>
      <c r="R58" s="272"/>
      <c r="S58" s="272"/>
    </row>
    <row r="59" spans="1:19" x14ac:dyDescent="0.15">
      <c r="A59" s="272"/>
      <c r="R59" s="272"/>
      <c r="S59" s="272"/>
    </row>
    <row r="60" spans="1:19" x14ac:dyDescent="0.15">
      <c r="A60" s="272"/>
      <c r="R60" s="272"/>
      <c r="S60" s="272"/>
    </row>
    <row r="61" spans="1:19" x14ac:dyDescent="0.15">
      <c r="A61" s="272"/>
      <c r="R61" s="272"/>
      <c r="S61" s="272"/>
    </row>
    <row r="62" spans="1:19" x14ac:dyDescent="0.15">
      <c r="A62" s="272"/>
      <c r="R62" s="272"/>
      <c r="S62" s="272"/>
    </row>
    <row r="63" spans="1:19" x14ac:dyDescent="0.15">
      <c r="A63" s="272"/>
      <c r="R63" s="272"/>
      <c r="S63" s="272"/>
    </row>
    <row r="64" spans="1:19" x14ac:dyDescent="0.15">
      <c r="A64" s="272"/>
      <c r="R64" s="272"/>
      <c r="S64" s="272"/>
    </row>
    <row r="65" spans="12:14" s="272" customFormat="1" x14ac:dyDescent="0.15"/>
    <row r="66" spans="12:14" s="272" customFormat="1" x14ac:dyDescent="0.15"/>
    <row r="67" spans="12:14" s="272" customFormat="1" x14ac:dyDescent="0.15"/>
    <row r="68" spans="12:14" s="272" customFormat="1" x14ac:dyDescent="0.15"/>
    <row r="69" spans="12:14" s="272" customFormat="1" x14ac:dyDescent="0.15"/>
    <row r="70" spans="12:14" s="272" customFormat="1" x14ac:dyDescent="0.15"/>
    <row r="71" spans="12:14" s="272" customFormat="1" x14ac:dyDescent="0.15"/>
    <row r="72" spans="12:14" s="272" customFormat="1" x14ac:dyDescent="0.15"/>
    <row r="73" spans="12:14" s="272" customFormat="1" x14ac:dyDescent="0.15"/>
    <row r="74" spans="12:14" s="272" customFormat="1" x14ac:dyDescent="0.15"/>
    <row r="75" spans="12:14" s="272" customFormat="1" x14ac:dyDescent="0.15"/>
    <row r="76" spans="12:14" s="272" customFormat="1" ht="15" customHeight="1" x14ac:dyDescent="0.15">
      <c r="L76" s="304"/>
      <c r="M76" s="304"/>
      <c r="N76" s="305"/>
    </row>
    <row r="77" spans="12:14" s="272" customFormat="1" ht="15" customHeight="1" x14ac:dyDescent="0.15">
      <c r="M77" s="306"/>
    </row>
    <row r="78" spans="12:14" s="272" customFormat="1" x14ac:dyDescent="0.15"/>
    <row r="79" spans="12:14" s="272" customFormat="1" x14ac:dyDescent="0.15"/>
    <row r="80" spans="12:14" s="272" customFormat="1" x14ac:dyDescent="0.15"/>
    <row r="81" spans="1:19" x14ac:dyDescent="0.15">
      <c r="A81" s="272"/>
      <c r="P81" s="272"/>
      <c r="Q81" s="272"/>
      <c r="R81" s="272"/>
      <c r="S81" s="272"/>
    </row>
    <row r="82" spans="1:19" x14ac:dyDescent="0.15">
      <c r="A82" s="272"/>
      <c r="P82" s="272"/>
      <c r="Q82" s="272"/>
      <c r="R82" s="272"/>
      <c r="S82" s="272"/>
    </row>
    <row r="83" spans="1:19" x14ac:dyDescent="0.15">
      <c r="A83" s="272"/>
      <c r="P83" s="272"/>
      <c r="Q83" s="272"/>
      <c r="R83" s="272"/>
      <c r="S83" s="272"/>
    </row>
    <row r="84" spans="1:19" x14ac:dyDescent="0.15">
      <c r="A84" s="272"/>
      <c r="P84" s="272"/>
      <c r="Q84" s="272"/>
      <c r="R84" s="272"/>
      <c r="S84" s="272"/>
    </row>
    <row r="85" spans="1:19" x14ac:dyDescent="0.15">
      <c r="A85" s="272"/>
      <c r="P85" s="272"/>
      <c r="Q85" s="272"/>
      <c r="R85" s="272"/>
      <c r="S85" s="272"/>
    </row>
    <row r="86" spans="1:19" x14ac:dyDescent="0.15">
      <c r="A86" s="272"/>
      <c r="P86" s="272"/>
      <c r="Q86" s="272"/>
      <c r="R86" s="272"/>
      <c r="S86" s="272"/>
    </row>
    <row r="87" spans="1:19" x14ac:dyDescent="0.15">
      <c r="A87" s="272"/>
      <c r="P87" s="272"/>
      <c r="Q87" s="272"/>
      <c r="R87" s="272"/>
      <c r="S87" s="272"/>
    </row>
    <row r="88" spans="1:19" x14ac:dyDescent="0.15">
      <c r="A88" s="272"/>
      <c r="P88" s="272"/>
      <c r="Q88" s="272"/>
      <c r="R88" s="272"/>
      <c r="S88" s="272"/>
    </row>
    <row r="89" spans="1:19" x14ac:dyDescent="0.15">
      <c r="A89" s="272"/>
      <c r="P89" s="272"/>
      <c r="Q89" s="272"/>
      <c r="R89" s="272"/>
      <c r="S89" s="272"/>
    </row>
    <row r="90" spans="1:19" x14ac:dyDescent="0.15">
      <c r="A90" s="272"/>
      <c r="P90" s="272"/>
      <c r="Q90" s="272"/>
      <c r="R90" s="272"/>
      <c r="S90" s="272"/>
    </row>
    <row r="91" spans="1:19" x14ac:dyDescent="0.15">
      <c r="A91" s="272"/>
      <c r="P91" s="272"/>
      <c r="Q91" s="272"/>
      <c r="R91" s="272"/>
      <c r="S91" s="272"/>
    </row>
    <row r="92" spans="1:19" x14ac:dyDescent="0.15">
      <c r="A92" s="272"/>
      <c r="P92" s="272"/>
      <c r="Q92" s="272"/>
      <c r="R92" s="272"/>
      <c r="S92" s="272"/>
    </row>
    <row r="93" spans="1:19" x14ac:dyDescent="0.15">
      <c r="A93" s="272"/>
      <c r="P93" s="272"/>
      <c r="Q93" s="272"/>
      <c r="R93" s="272"/>
      <c r="S93" s="272"/>
    </row>
    <row r="94" spans="1:19" x14ac:dyDescent="0.15">
      <c r="A94" s="272"/>
    </row>
    <row r="95" spans="1:19" x14ac:dyDescent="0.15">
      <c r="A95" s="272"/>
    </row>
    <row r="96" spans="1:19" x14ac:dyDescent="0.15">
      <c r="A96" s="272"/>
    </row>
    <row r="97" spans="1:1" x14ac:dyDescent="0.15">
      <c r="A97" s="272"/>
    </row>
    <row r="98" spans="1:1" x14ac:dyDescent="0.15">
      <c r="A98" s="272"/>
    </row>
    <row r="99" spans="1:1" x14ac:dyDescent="0.15">
      <c r="A99" s="272"/>
    </row>
    <row r="100" spans="1:1" x14ac:dyDescent="0.15">
      <c r="A100" s="272"/>
    </row>
    <row r="101" spans="1:1" x14ac:dyDescent="0.15">
      <c r="A101" s="272"/>
    </row>
    <row r="102" spans="1:1" x14ac:dyDescent="0.15">
      <c r="A102" s="272"/>
    </row>
    <row r="103" spans="1:1" x14ac:dyDescent="0.15">
      <c r="A103" s="272"/>
    </row>
    <row r="104" spans="1:1" x14ac:dyDescent="0.15">
      <c r="A104" s="272"/>
    </row>
    <row r="105" spans="1:1" x14ac:dyDescent="0.15">
      <c r="A105" s="272"/>
    </row>
    <row r="106" spans="1:1" x14ac:dyDescent="0.15">
      <c r="A106" s="272"/>
    </row>
    <row r="107" spans="1:1" x14ac:dyDescent="0.15">
      <c r="A107" s="272"/>
    </row>
    <row r="108" spans="1:1" x14ac:dyDescent="0.15">
      <c r="A108" s="272"/>
    </row>
    <row r="109" spans="1:1" x14ac:dyDescent="0.15">
      <c r="A109" s="272"/>
    </row>
    <row r="110" spans="1:1" x14ac:dyDescent="0.15">
      <c r="A110" s="272"/>
    </row>
    <row r="111" spans="1:1" x14ac:dyDescent="0.15">
      <c r="A111" s="272"/>
    </row>
    <row r="112" spans="1:1" x14ac:dyDescent="0.15">
      <c r="A112" s="272"/>
    </row>
    <row r="113" spans="1:1" x14ac:dyDescent="0.15">
      <c r="A113" s="272"/>
    </row>
    <row r="114" spans="1:1" x14ac:dyDescent="0.15">
      <c r="A114" s="272"/>
    </row>
    <row r="115" spans="1:1" x14ac:dyDescent="0.15">
      <c r="A115" s="272"/>
    </row>
    <row r="116" spans="1:1" x14ac:dyDescent="0.15">
      <c r="A116" s="272"/>
    </row>
    <row r="117" spans="1:1" x14ac:dyDescent="0.15">
      <c r="A117" s="272"/>
    </row>
    <row r="118" spans="1:1" x14ac:dyDescent="0.15">
      <c r="A118" s="272"/>
    </row>
    <row r="119" spans="1:1" x14ac:dyDescent="0.15">
      <c r="A119" s="272"/>
    </row>
    <row r="120" spans="1:1" x14ac:dyDescent="0.15">
      <c r="A120" s="272"/>
    </row>
    <row r="121" spans="1:1" x14ac:dyDescent="0.15">
      <c r="A121" s="272"/>
    </row>
    <row r="122" spans="1:1" x14ac:dyDescent="0.15">
      <c r="A122" s="272"/>
    </row>
    <row r="123" spans="1:1" x14ac:dyDescent="0.15">
      <c r="A123" s="272"/>
    </row>
    <row r="124" spans="1:1" x14ac:dyDescent="0.15">
      <c r="A124" s="272"/>
    </row>
    <row r="125" spans="1:1" x14ac:dyDescent="0.15">
      <c r="A125" s="272"/>
    </row>
    <row r="126" spans="1:1" x14ac:dyDescent="0.15">
      <c r="A126" s="272"/>
    </row>
    <row r="127" spans="1:1" x14ac:dyDescent="0.15">
      <c r="A127" s="272"/>
    </row>
    <row r="128" spans="1:1" x14ac:dyDescent="0.15">
      <c r="A128" s="272"/>
    </row>
    <row r="129" spans="1:1" x14ac:dyDescent="0.15">
      <c r="A129" s="272"/>
    </row>
    <row r="130" spans="1:1" x14ac:dyDescent="0.15">
      <c r="A130" s="272"/>
    </row>
    <row r="131" spans="1:1" x14ac:dyDescent="0.15">
      <c r="A131" s="272"/>
    </row>
    <row r="132" spans="1:1" x14ac:dyDescent="0.15">
      <c r="A132" s="272"/>
    </row>
    <row r="133" spans="1:1" x14ac:dyDescent="0.15">
      <c r="A133" s="272"/>
    </row>
    <row r="134" spans="1:1" x14ac:dyDescent="0.15">
      <c r="A134" s="272"/>
    </row>
    <row r="135" spans="1:1" x14ac:dyDescent="0.15">
      <c r="A135" s="272"/>
    </row>
    <row r="136" spans="1:1" x14ac:dyDescent="0.15">
      <c r="A136" s="272"/>
    </row>
    <row r="137" spans="1:1" x14ac:dyDescent="0.15">
      <c r="A137" s="272"/>
    </row>
    <row r="138" spans="1:1" x14ac:dyDescent="0.15">
      <c r="A138" s="272"/>
    </row>
    <row r="139" spans="1:1" x14ac:dyDescent="0.15">
      <c r="A139" s="272"/>
    </row>
    <row r="140" spans="1:1" x14ac:dyDescent="0.15">
      <c r="A140" s="272"/>
    </row>
    <row r="141" spans="1:1" x14ac:dyDescent="0.15">
      <c r="A141" s="272"/>
    </row>
    <row r="142" spans="1:1" x14ac:dyDescent="0.15">
      <c r="A142" s="272"/>
    </row>
    <row r="143" spans="1:1" x14ac:dyDescent="0.15">
      <c r="A143" s="272"/>
    </row>
    <row r="144" spans="1:1" x14ac:dyDescent="0.15">
      <c r="A144" s="272"/>
    </row>
    <row r="145" spans="1:1" x14ac:dyDescent="0.15">
      <c r="A145" s="272"/>
    </row>
    <row r="146" spans="1:1" x14ac:dyDescent="0.15">
      <c r="A146" s="272"/>
    </row>
    <row r="147" spans="1:1" x14ac:dyDescent="0.15">
      <c r="A147" s="272"/>
    </row>
    <row r="148" spans="1:1" x14ac:dyDescent="0.15">
      <c r="A148" s="272"/>
    </row>
    <row r="149" spans="1:1" x14ac:dyDescent="0.15">
      <c r="A149" s="272"/>
    </row>
    <row r="150" spans="1:1" x14ac:dyDescent="0.15">
      <c r="A150" s="272"/>
    </row>
    <row r="151" spans="1:1" x14ac:dyDescent="0.15">
      <c r="A151" s="272"/>
    </row>
    <row r="152" spans="1:1" x14ac:dyDescent="0.15">
      <c r="A152" s="272"/>
    </row>
    <row r="153" spans="1:1" x14ac:dyDescent="0.15">
      <c r="A153" s="272"/>
    </row>
    <row r="154" spans="1:1" x14ac:dyDescent="0.15">
      <c r="A154" s="272"/>
    </row>
    <row r="155" spans="1:1" x14ac:dyDescent="0.15">
      <c r="A155" s="272"/>
    </row>
    <row r="156" spans="1:1" x14ac:dyDescent="0.15">
      <c r="A156" s="272"/>
    </row>
    <row r="157" spans="1:1" x14ac:dyDescent="0.15">
      <c r="A157" s="272"/>
    </row>
    <row r="158" spans="1:1" x14ac:dyDescent="0.15">
      <c r="A158" s="272"/>
    </row>
    <row r="159" spans="1:1" x14ac:dyDescent="0.15">
      <c r="A159" s="272"/>
    </row>
    <row r="160" spans="1:1" x14ac:dyDescent="0.15">
      <c r="A160" s="272"/>
    </row>
    <row r="161" spans="1:1" x14ac:dyDescent="0.15">
      <c r="A161" s="272"/>
    </row>
    <row r="162" spans="1:1" x14ac:dyDescent="0.15">
      <c r="A162" s="272"/>
    </row>
    <row r="163" spans="1:1" x14ac:dyDescent="0.15">
      <c r="A163" s="272"/>
    </row>
    <row r="164" spans="1:1" x14ac:dyDescent="0.15">
      <c r="A164" s="272"/>
    </row>
    <row r="165" spans="1:1" x14ac:dyDescent="0.15">
      <c r="A165" s="272"/>
    </row>
    <row r="166" spans="1:1" x14ac:dyDescent="0.15">
      <c r="A166" s="272"/>
    </row>
    <row r="167" spans="1:1" x14ac:dyDescent="0.15">
      <c r="A167" s="272"/>
    </row>
    <row r="168" spans="1:1" x14ac:dyDescent="0.15">
      <c r="A168" s="272"/>
    </row>
    <row r="169" spans="1:1" x14ac:dyDescent="0.15">
      <c r="A169" s="272"/>
    </row>
    <row r="170" spans="1:1" x14ac:dyDescent="0.15">
      <c r="A170" s="272"/>
    </row>
    <row r="171" spans="1:1" x14ac:dyDescent="0.15">
      <c r="A171" s="272"/>
    </row>
    <row r="172" spans="1:1" x14ac:dyDescent="0.15">
      <c r="A172" s="272"/>
    </row>
    <row r="173" spans="1:1" x14ac:dyDescent="0.15">
      <c r="A173" s="272"/>
    </row>
    <row r="174" spans="1:1" x14ac:dyDescent="0.15">
      <c r="A174" s="272"/>
    </row>
    <row r="175" spans="1:1" x14ac:dyDescent="0.15">
      <c r="A175" s="272"/>
    </row>
    <row r="176" spans="1:1" x14ac:dyDescent="0.15">
      <c r="A176" s="272"/>
    </row>
    <row r="177" spans="1:1" x14ac:dyDescent="0.15">
      <c r="A177" s="272"/>
    </row>
    <row r="178" spans="1:1" x14ac:dyDescent="0.15">
      <c r="A178" s="272"/>
    </row>
    <row r="179" spans="1:1" x14ac:dyDescent="0.15">
      <c r="A179" s="272"/>
    </row>
    <row r="180" spans="1:1" x14ac:dyDescent="0.15">
      <c r="A180" s="272"/>
    </row>
    <row r="181" spans="1:1" x14ac:dyDescent="0.15">
      <c r="A181" s="272"/>
    </row>
    <row r="182" spans="1:1" x14ac:dyDescent="0.15">
      <c r="A182" s="272"/>
    </row>
    <row r="183" spans="1:1" x14ac:dyDescent="0.15">
      <c r="A183" s="272"/>
    </row>
    <row r="184" spans="1:1" x14ac:dyDescent="0.15">
      <c r="A184" s="272"/>
    </row>
    <row r="185" spans="1:1" x14ac:dyDescent="0.15">
      <c r="A185" s="272"/>
    </row>
    <row r="186" spans="1:1" x14ac:dyDescent="0.15">
      <c r="A186" s="272"/>
    </row>
    <row r="187" spans="1:1" x14ac:dyDescent="0.15">
      <c r="A187" s="272"/>
    </row>
    <row r="188" spans="1:1" x14ac:dyDescent="0.15">
      <c r="A188" s="272"/>
    </row>
    <row r="189" spans="1:1" x14ac:dyDescent="0.15">
      <c r="A189" s="272"/>
    </row>
    <row r="190" spans="1:1" x14ac:dyDescent="0.15">
      <c r="A190" s="272"/>
    </row>
    <row r="191" spans="1:1" x14ac:dyDescent="0.15">
      <c r="A191" s="272"/>
    </row>
    <row r="192" spans="1:1" x14ac:dyDescent="0.15">
      <c r="A192" s="272"/>
    </row>
    <row r="193" spans="1:1" x14ac:dyDescent="0.15">
      <c r="A193" s="272"/>
    </row>
    <row r="194" spans="1:1" x14ac:dyDescent="0.15">
      <c r="A194" s="272"/>
    </row>
    <row r="195" spans="1:1" x14ac:dyDescent="0.15">
      <c r="A195" s="272"/>
    </row>
    <row r="196" spans="1:1" x14ac:dyDescent="0.15">
      <c r="A196" s="272"/>
    </row>
    <row r="197" spans="1:1" x14ac:dyDescent="0.15">
      <c r="A197" s="272"/>
    </row>
    <row r="198" spans="1:1" x14ac:dyDescent="0.15">
      <c r="A198" s="272"/>
    </row>
    <row r="199" spans="1:1" x14ac:dyDescent="0.15">
      <c r="A199" s="272"/>
    </row>
    <row r="200" spans="1:1" x14ac:dyDescent="0.15">
      <c r="A200" s="272"/>
    </row>
    <row r="201" spans="1:1" x14ac:dyDescent="0.15">
      <c r="A201" s="272"/>
    </row>
    <row r="202" spans="1:1" x14ac:dyDescent="0.15">
      <c r="A202" s="272"/>
    </row>
    <row r="203" spans="1:1" x14ac:dyDescent="0.15">
      <c r="A203" s="272"/>
    </row>
    <row r="204" spans="1:1" x14ac:dyDescent="0.15">
      <c r="A204" s="272"/>
    </row>
    <row r="205" spans="1:1" x14ac:dyDescent="0.15">
      <c r="A205" s="272"/>
    </row>
    <row r="206" spans="1:1" x14ac:dyDescent="0.15">
      <c r="A206" s="272"/>
    </row>
    <row r="207" spans="1:1" x14ac:dyDescent="0.15">
      <c r="A207" s="272"/>
    </row>
    <row r="208" spans="1:1" x14ac:dyDescent="0.15">
      <c r="A208" s="272"/>
    </row>
    <row r="209" spans="1:1" x14ac:dyDescent="0.15">
      <c r="A209" s="272"/>
    </row>
    <row r="210" spans="1:1" x14ac:dyDescent="0.15">
      <c r="A210" s="272"/>
    </row>
    <row r="211" spans="1:1" x14ac:dyDescent="0.15">
      <c r="A211" s="272"/>
    </row>
    <row r="212" spans="1:1" x14ac:dyDescent="0.15">
      <c r="A212" s="272"/>
    </row>
    <row r="213" spans="1:1" x14ac:dyDescent="0.15">
      <c r="A213" s="272"/>
    </row>
    <row r="214" spans="1:1" x14ac:dyDescent="0.15">
      <c r="A214" s="272"/>
    </row>
    <row r="215" spans="1:1" x14ac:dyDescent="0.15">
      <c r="A215" s="272"/>
    </row>
    <row r="216" spans="1:1" x14ac:dyDescent="0.15">
      <c r="A216" s="272"/>
    </row>
    <row r="217" spans="1:1" x14ac:dyDescent="0.15">
      <c r="A217" s="272"/>
    </row>
    <row r="218" spans="1:1" x14ac:dyDescent="0.15">
      <c r="A218" s="272"/>
    </row>
    <row r="219" spans="1:1" x14ac:dyDescent="0.15">
      <c r="A219" s="272"/>
    </row>
    <row r="220" spans="1:1" x14ac:dyDescent="0.15">
      <c r="A220" s="272"/>
    </row>
    <row r="221" spans="1:1" x14ac:dyDescent="0.15">
      <c r="A221" s="272"/>
    </row>
    <row r="222" spans="1:1" x14ac:dyDescent="0.15">
      <c r="A222" s="272"/>
    </row>
    <row r="223" spans="1:1" x14ac:dyDescent="0.15">
      <c r="A223" s="272"/>
    </row>
    <row r="224" spans="1:1" x14ac:dyDescent="0.15">
      <c r="A224" s="272"/>
    </row>
    <row r="225" spans="1:1" x14ac:dyDescent="0.15">
      <c r="A225" s="272"/>
    </row>
    <row r="226" spans="1:1" x14ac:dyDescent="0.15">
      <c r="A226" s="272"/>
    </row>
    <row r="227" spans="1:1" x14ac:dyDescent="0.15">
      <c r="A227" s="272"/>
    </row>
    <row r="228" spans="1:1" x14ac:dyDescent="0.15">
      <c r="A228" s="272"/>
    </row>
    <row r="229" spans="1:1" x14ac:dyDescent="0.15">
      <c r="A229" s="272"/>
    </row>
    <row r="230" spans="1:1" x14ac:dyDescent="0.15">
      <c r="A230" s="272"/>
    </row>
    <row r="231" spans="1:1" x14ac:dyDescent="0.15">
      <c r="A231" s="272"/>
    </row>
    <row r="232" spans="1:1" x14ac:dyDescent="0.15">
      <c r="A232" s="272"/>
    </row>
    <row r="233" spans="1:1" x14ac:dyDescent="0.15">
      <c r="A233" s="272"/>
    </row>
    <row r="234" spans="1:1" x14ac:dyDescent="0.15">
      <c r="A234" s="272"/>
    </row>
    <row r="235" spans="1:1" x14ac:dyDescent="0.15">
      <c r="A235" s="272"/>
    </row>
    <row r="236" spans="1:1" x14ac:dyDescent="0.15">
      <c r="A236" s="272"/>
    </row>
    <row r="237" spans="1:1" x14ac:dyDescent="0.15">
      <c r="A237" s="272"/>
    </row>
    <row r="238" spans="1:1" x14ac:dyDescent="0.15">
      <c r="A238" s="272"/>
    </row>
    <row r="239" spans="1:1" x14ac:dyDescent="0.15">
      <c r="A239" s="272"/>
    </row>
    <row r="240" spans="1:1" x14ac:dyDescent="0.15">
      <c r="A240" s="272"/>
    </row>
    <row r="241" spans="1:1" x14ac:dyDescent="0.15">
      <c r="A241" s="272"/>
    </row>
    <row r="242" spans="1:1" x14ac:dyDescent="0.15">
      <c r="A242" s="272"/>
    </row>
    <row r="243" spans="1:1" x14ac:dyDescent="0.15">
      <c r="A243" s="272"/>
    </row>
    <row r="244" spans="1:1" x14ac:dyDescent="0.15">
      <c r="A244" s="272"/>
    </row>
    <row r="245" spans="1:1" x14ac:dyDescent="0.15">
      <c r="A245" s="272"/>
    </row>
    <row r="246" spans="1:1" x14ac:dyDescent="0.15">
      <c r="A246" s="272"/>
    </row>
    <row r="247" spans="1:1" x14ac:dyDescent="0.15">
      <c r="A247" s="272"/>
    </row>
    <row r="248" spans="1:1" x14ac:dyDescent="0.15">
      <c r="A248" s="272"/>
    </row>
    <row r="249" spans="1:1" x14ac:dyDescent="0.15">
      <c r="A249" s="272"/>
    </row>
    <row r="250" spans="1:1" x14ac:dyDescent="0.15">
      <c r="A250" s="272"/>
    </row>
    <row r="251" spans="1:1" x14ac:dyDescent="0.15">
      <c r="A251" s="272"/>
    </row>
    <row r="252" spans="1:1" x14ac:dyDescent="0.15">
      <c r="A252" s="272"/>
    </row>
    <row r="253" spans="1:1" x14ac:dyDescent="0.15">
      <c r="A253" s="272"/>
    </row>
    <row r="254" spans="1:1" x14ac:dyDescent="0.15">
      <c r="A254" s="272"/>
    </row>
    <row r="255" spans="1:1" x14ac:dyDescent="0.15">
      <c r="A255" s="272"/>
    </row>
    <row r="256" spans="1:1" x14ac:dyDescent="0.15">
      <c r="A256" s="272"/>
    </row>
    <row r="257" spans="1:1" x14ac:dyDescent="0.15">
      <c r="A257" s="272"/>
    </row>
    <row r="258" spans="1:1" x14ac:dyDescent="0.15">
      <c r="A258" s="272"/>
    </row>
    <row r="259" spans="1:1" x14ac:dyDescent="0.15">
      <c r="A259" s="272"/>
    </row>
    <row r="260" spans="1:1" x14ac:dyDescent="0.15">
      <c r="A260" s="272"/>
    </row>
    <row r="261" spans="1:1" x14ac:dyDescent="0.15">
      <c r="A261" s="272"/>
    </row>
    <row r="262" spans="1:1" x14ac:dyDescent="0.15">
      <c r="A262" s="272"/>
    </row>
    <row r="263" spans="1:1" x14ac:dyDescent="0.15">
      <c r="A263" s="272"/>
    </row>
    <row r="264" spans="1:1" x14ac:dyDescent="0.15">
      <c r="A264" s="272"/>
    </row>
    <row r="265" spans="1:1" x14ac:dyDescent="0.15">
      <c r="A265" s="272"/>
    </row>
    <row r="266" spans="1:1" x14ac:dyDescent="0.15">
      <c r="A266" s="272"/>
    </row>
    <row r="267" spans="1:1" x14ac:dyDescent="0.15">
      <c r="A267" s="272"/>
    </row>
    <row r="268" spans="1:1" x14ac:dyDescent="0.15">
      <c r="A268" s="272"/>
    </row>
    <row r="269" spans="1:1" x14ac:dyDescent="0.15">
      <c r="A269" s="272"/>
    </row>
    <row r="270" spans="1:1" x14ac:dyDescent="0.15">
      <c r="A270" s="272"/>
    </row>
    <row r="271" spans="1:1" x14ac:dyDescent="0.15">
      <c r="A271" s="272"/>
    </row>
    <row r="272" spans="1:1" x14ac:dyDescent="0.15">
      <c r="A272" s="272"/>
    </row>
    <row r="273" spans="1:1" x14ac:dyDescent="0.15">
      <c r="A273" s="272"/>
    </row>
    <row r="274" spans="1:1" x14ac:dyDescent="0.15">
      <c r="A274" s="272"/>
    </row>
    <row r="275" spans="1:1" x14ac:dyDescent="0.15">
      <c r="A275" s="272"/>
    </row>
    <row r="276" spans="1:1" x14ac:dyDescent="0.15">
      <c r="A276" s="272"/>
    </row>
    <row r="277" spans="1:1" x14ac:dyDescent="0.15">
      <c r="A277" s="272"/>
    </row>
    <row r="278" spans="1:1" x14ac:dyDescent="0.15">
      <c r="A278" s="272"/>
    </row>
    <row r="279" spans="1:1" x14ac:dyDescent="0.15">
      <c r="A279" s="272"/>
    </row>
    <row r="280" spans="1:1" x14ac:dyDescent="0.15">
      <c r="A280" s="272"/>
    </row>
    <row r="281" spans="1:1" x14ac:dyDescent="0.15">
      <c r="A281" s="272"/>
    </row>
    <row r="282" spans="1:1" x14ac:dyDescent="0.15">
      <c r="A282" s="272"/>
    </row>
    <row r="283" spans="1:1" x14ac:dyDescent="0.15">
      <c r="A283" s="272"/>
    </row>
    <row r="284" spans="1:1" x14ac:dyDescent="0.15">
      <c r="A284" s="272"/>
    </row>
    <row r="285" spans="1:1" x14ac:dyDescent="0.15">
      <c r="A285" s="272"/>
    </row>
    <row r="286" spans="1:1" x14ac:dyDescent="0.15">
      <c r="A286" s="272"/>
    </row>
    <row r="287" spans="1:1" x14ac:dyDescent="0.15">
      <c r="A287" s="272"/>
    </row>
    <row r="288" spans="1:1" x14ac:dyDescent="0.15">
      <c r="A288" s="272"/>
    </row>
    <row r="289" spans="1:1" x14ac:dyDescent="0.15">
      <c r="A289" s="272"/>
    </row>
    <row r="290" spans="1:1" x14ac:dyDescent="0.15">
      <c r="A290" s="272"/>
    </row>
    <row r="291" spans="1:1" x14ac:dyDescent="0.15">
      <c r="A291" s="272"/>
    </row>
    <row r="292" spans="1:1" x14ac:dyDescent="0.15">
      <c r="A292" s="272"/>
    </row>
    <row r="293" spans="1:1" x14ac:dyDescent="0.15">
      <c r="A293" s="272"/>
    </row>
    <row r="294" spans="1:1" x14ac:dyDescent="0.15">
      <c r="A294" s="272"/>
    </row>
    <row r="295" spans="1:1" x14ac:dyDescent="0.15">
      <c r="A295" s="272"/>
    </row>
    <row r="296" spans="1:1" x14ac:dyDescent="0.15">
      <c r="A296" s="272"/>
    </row>
    <row r="297" spans="1:1" x14ac:dyDescent="0.15">
      <c r="A297" s="272"/>
    </row>
    <row r="298" spans="1:1" x14ac:dyDescent="0.15">
      <c r="A298" s="272"/>
    </row>
    <row r="299" spans="1:1" x14ac:dyDescent="0.15">
      <c r="A299" s="272"/>
    </row>
    <row r="300" spans="1:1" x14ac:dyDescent="0.15">
      <c r="A300" s="272"/>
    </row>
    <row r="301" spans="1:1" x14ac:dyDescent="0.15">
      <c r="A301" s="272"/>
    </row>
    <row r="302" spans="1:1" x14ac:dyDescent="0.15">
      <c r="A302" s="272"/>
    </row>
    <row r="303" spans="1:1" x14ac:dyDescent="0.15">
      <c r="A303" s="272"/>
    </row>
    <row r="304" spans="1:1" x14ac:dyDescent="0.15">
      <c r="A304" s="272"/>
    </row>
    <row r="305" spans="1:1" x14ac:dyDescent="0.15">
      <c r="A305" s="272"/>
    </row>
    <row r="306" spans="1:1" x14ac:dyDescent="0.15">
      <c r="A306" s="272"/>
    </row>
    <row r="307" spans="1:1" x14ac:dyDescent="0.15">
      <c r="A307" s="272"/>
    </row>
    <row r="308" spans="1:1" x14ac:dyDescent="0.15">
      <c r="A308" s="272"/>
    </row>
    <row r="309" spans="1:1" x14ac:dyDescent="0.15">
      <c r="A309" s="272"/>
    </row>
    <row r="310" spans="1:1" x14ac:dyDescent="0.15">
      <c r="A310" s="272"/>
    </row>
    <row r="311" spans="1:1" x14ac:dyDescent="0.15">
      <c r="A311" s="272"/>
    </row>
    <row r="312" spans="1:1" x14ac:dyDescent="0.15">
      <c r="A312" s="272"/>
    </row>
    <row r="313" spans="1:1" x14ac:dyDescent="0.15">
      <c r="A313" s="272"/>
    </row>
    <row r="314" spans="1:1" x14ac:dyDescent="0.15">
      <c r="A314" s="272"/>
    </row>
    <row r="315" spans="1:1" x14ac:dyDescent="0.15">
      <c r="A315" s="272"/>
    </row>
    <row r="316" spans="1:1" x14ac:dyDescent="0.15">
      <c r="A316" s="272"/>
    </row>
    <row r="317" spans="1:1" x14ac:dyDescent="0.15">
      <c r="A317" s="272"/>
    </row>
    <row r="318" spans="1:1" x14ac:dyDescent="0.15">
      <c r="A318" s="272"/>
    </row>
    <row r="319" spans="1:1" x14ac:dyDescent="0.15">
      <c r="A319" s="272"/>
    </row>
    <row r="320" spans="1:1" x14ac:dyDescent="0.15">
      <c r="A320" s="272"/>
    </row>
    <row r="321" spans="1:1" x14ac:dyDescent="0.15">
      <c r="A321" s="272"/>
    </row>
    <row r="322" spans="1:1" x14ac:dyDescent="0.15">
      <c r="A322" s="272"/>
    </row>
    <row r="323" spans="1:1" x14ac:dyDescent="0.15">
      <c r="A323" s="272"/>
    </row>
    <row r="324" spans="1:1" x14ac:dyDescent="0.15">
      <c r="A324" s="272"/>
    </row>
    <row r="325" spans="1:1" x14ac:dyDescent="0.15">
      <c r="A325" s="272"/>
    </row>
    <row r="326" spans="1:1" x14ac:dyDescent="0.15">
      <c r="A326" s="272"/>
    </row>
    <row r="327" spans="1:1" x14ac:dyDescent="0.15">
      <c r="A327" s="272"/>
    </row>
    <row r="328" spans="1:1" x14ac:dyDescent="0.15">
      <c r="A328" s="272"/>
    </row>
    <row r="329" spans="1:1" x14ac:dyDescent="0.15">
      <c r="A329" s="272"/>
    </row>
    <row r="330" spans="1:1" x14ac:dyDescent="0.15">
      <c r="A330" s="272"/>
    </row>
    <row r="331" spans="1:1" x14ac:dyDescent="0.15">
      <c r="A331" s="272"/>
    </row>
    <row r="332" spans="1:1" x14ac:dyDescent="0.15">
      <c r="A332" s="272"/>
    </row>
    <row r="333" spans="1:1" x14ac:dyDescent="0.15">
      <c r="A333" s="272"/>
    </row>
    <row r="334" spans="1:1" x14ac:dyDescent="0.15">
      <c r="A334" s="272"/>
    </row>
    <row r="335" spans="1:1" x14ac:dyDescent="0.15">
      <c r="A335" s="272"/>
    </row>
    <row r="336" spans="1:1" x14ac:dyDescent="0.15">
      <c r="A336" s="272"/>
    </row>
    <row r="337" spans="1:1" x14ac:dyDescent="0.15">
      <c r="A337" s="272"/>
    </row>
    <row r="338" spans="1:1" x14ac:dyDescent="0.15">
      <c r="A338" s="272"/>
    </row>
    <row r="339" spans="1:1" x14ac:dyDescent="0.15">
      <c r="A339" s="272"/>
    </row>
    <row r="340" spans="1:1" x14ac:dyDescent="0.15">
      <c r="A340" s="272"/>
    </row>
    <row r="341" spans="1:1" x14ac:dyDescent="0.15">
      <c r="A341" s="272"/>
    </row>
    <row r="342" spans="1:1" x14ac:dyDescent="0.15">
      <c r="A342" s="272"/>
    </row>
    <row r="343" spans="1:1" x14ac:dyDescent="0.15">
      <c r="A343" s="272"/>
    </row>
    <row r="344" spans="1:1" x14ac:dyDescent="0.15">
      <c r="A344" s="272"/>
    </row>
    <row r="345" spans="1:1" x14ac:dyDescent="0.15">
      <c r="A345" s="272"/>
    </row>
    <row r="346" spans="1:1" x14ac:dyDescent="0.15">
      <c r="A346" s="272"/>
    </row>
    <row r="347" spans="1:1" x14ac:dyDescent="0.15">
      <c r="A347" s="272"/>
    </row>
    <row r="348" spans="1:1" x14ac:dyDescent="0.15">
      <c r="A348" s="272"/>
    </row>
    <row r="349" spans="1:1" x14ac:dyDescent="0.15">
      <c r="A349" s="272"/>
    </row>
    <row r="350" spans="1:1" x14ac:dyDescent="0.15">
      <c r="A350" s="272"/>
    </row>
    <row r="351" spans="1:1" x14ac:dyDescent="0.15">
      <c r="A351" s="272"/>
    </row>
    <row r="352" spans="1:1" x14ac:dyDescent="0.15">
      <c r="A352" s="272"/>
    </row>
    <row r="353" spans="1:1" x14ac:dyDescent="0.15">
      <c r="A353" s="272"/>
    </row>
    <row r="354" spans="1:1" x14ac:dyDescent="0.15">
      <c r="A354" s="272"/>
    </row>
    <row r="355" spans="1:1" x14ac:dyDescent="0.15">
      <c r="A355" s="272"/>
    </row>
    <row r="356" spans="1:1" x14ac:dyDescent="0.15">
      <c r="A356" s="272"/>
    </row>
    <row r="357" spans="1:1" x14ac:dyDescent="0.15">
      <c r="A357" s="272"/>
    </row>
    <row r="358" spans="1:1" x14ac:dyDescent="0.15">
      <c r="A358" s="272"/>
    </row>
    <row r="359" spans="1:1" x14ac:dyDescent="0.15">
      <c r="A359" s="272"/>
    </row>
    <row r="360" spans="1:1" x14ac:dyDescent="0.15">
      <c r="A360" s="272"/>
    </row>
    <row r="361" spans="1:1" x14ac:dyDescent="0.15">
      <c r="A361" s="272"/>
    </row>
    <row r="362" spans="1:1" x14ac:dyDescent="0.15">
      <c r="A362" s="272"/>
    </row>
    <row r="363" spans="1:1" x14ac:dyDescent="0.15">
      <c r="A363" s="272"/>
    </row>
    <row r="364" spans="1:1" x14ac:dyDescent="0.15">
      <c r="A364" s="272"/>
    </row>
    <row r="365" spans="1:1" x14ac:dyDescent="0.15">
      <c r="A365" s="272"/>
    </row>
    <row r="366" spans="1:1" x14ac:dyDescent="0.15">
      <c r="A366" s="272"/>
    </row>
    <row r="367" spans="1:1" x14ac:dyDescent="0.15">
      <c r="A367" s="272"/>
    </row>
    <row r="368" spans="1:1" x14ac:dyDescent="0.15">
      <c r="A368" s="272"/>
    </row>
    <row r="369" spans="1:1" x14ac:dyDescent="0.15">
      <c r="A369" s="272"/>
    </row>
    <row r="370" spans="1:1" x14ac:dyDescent="0.15">
      <c r="A370" s="272"/>
    </row>
    <row r="371" spans="1:1" x14ac:dyDescent="0.15">
      <c r="A371" s="272"/>
    </row>
    <row r="372" spans="1:1" x14ac:dyDescent="0.15">
      <c r="A372" s="272"/>
    </row>
    <row r="373" spans="1:1" x14ac:dyDescent="0.15">
      <c r="A373" s="272"/>
    </row>
    <row r="374" spans="1:1" x14ac:dyDescent="0.15">
      <c r="A374" s="272"/>
    </row>
    <row r="375" spans="1:1" x14ac:dyDescent="0.15">
      <c r="A375" s="272"/>
    </row>
    <row r="376" spans="1:1" x14ac:dyDescent="0.15">
      <c r="A376" s="272"/>
    </row>
    <row r="377" spans="1:1" x14ac:dyDescent="0.15">
      <c r="A377" s="272"/>
    </row>
    <row r="378" spans="1:1" x14ac:dyDescent="0.15">
      <c r="A378" s="272"/>
    </row>
    <row r="379" spans="1:1" x14ac:dyDescent="0.15">
      <c r="A379" s="272"/>
    </row>
    <row r="380" spans="1:1" x14ac:dyDescent="0.15">
      <c r="A380" s="272"/>
    </row>
    <row r="381" spans="1:1" x14ac:dyDescent="0.15">
      <c r="A381" s="272"/>
    </row>
    <row r="382" spans="1:1" x14ac:dyDescent="0.15">
      <c r="A382" s="272"/>
    </row>
    <row r="383" spans="1:1" x14ac:dyDescent="0.15">
      <c r="A383" s="272"/>
    </row>
    <row r="384" spans="1:1" x14ac:dyDescent="0.15">
      <c r="A384" s="272"/>
    </row>
    <row r="385" spans="1:1" x14ac:dyDescent="0.15">
      <c r="A385" s="272"/>
    </row>
    <row r="386" spans="1:1" x14ac:dyDescent="0.15">
      <c r="A386" s="272"/>
    </row>
    <row r="387" spans="1:1" x14ac:dyDescent="0.15">
      <c r="A387" s="272"/>
    </row>
    <row r="388" spans="1:1" x14ac:dyDescent="0.15">
      <c r="A388" s="272"/>
    </row>
    <row r="389" spans="1:1" x14ac:dyDescent="0.15">
      <c r="A389" s="272"/>
    </row>
    <row r="390" spans="1:1" x14ac:dyDescent="0.15">
      <c r="A390" s="272"/>
    </row>
    <row r="391" spans="1:1" x14ac:dyDescent="0.15">
      <c r="A391" s="272"/>
    </row>
    <row r="392" spans="1:1" x14ac:dyDescent="0.15">
      <c r="A392" s="272"/>
    </row>
    <row r="393" spans="1:1" x14ac:dyDescent="0.15">
      <c r="A393" s="272"/>
    </row>
    <row r="394" spans="1:1" x14ac:dyDescent="0.15">
      <c r="A394" s="272"/>
    </row>
    <row r="395" spans="1:1" x14ac:dyDescent="0.15">
      <c r="A395" s="272"/>
    </row>
    <row r="396" spans="1:1" x14ac:dyDescent="0.15">
      <c r="A396" s="272"/>
    </row>
    <row r="397" spans="1:1" x14ac:dyDescent="0.15">
      <c r="A397" s="272"/>
    </row>
    <row r="398" spans="1:1" x14ac:dyDescent="0.15">
      <c r="A398" s="272"/>
    </row>
    <row r="399" spans="1:1" x14ac:dyDescent="0.15">
      <c r="A399" s="272"/>
    </row>
    <row r="400" spans="1:1" x14ac:dyDescent="0.15">
      <c r="A400" s="272"/>
    </row>
    <row r="401" spans="1:1" x14ac:dyDescent="0.15">
      <c r="A401" s="272"/>
    </row>
    <row r="402" spans="1:1" x14ac:dyDescent="0.15">
      <c r="A402" s="272"/>
    </row>
    <row r="403" spans="1:1" x14ac:dyDescent="0.15">
      <c r="A403" s="272"/>
    </row>
    <row r="404" spans="1:1" x14ac:dyDescent="0.15">
      <c r="A404" s="272"/>
    </row>
    <row r="405" spans="1:1" x14ac:dyDescent="0.15">
      <c r="A405" s="272"/>
    </row>
    <row r="406" spans="1:1" x14ac:dyDescent="0.15">
      <c r="A406" s="272"/>
    </row>
    <row r="407" spans="1:1" x14ac:dyDescent="0.15">
      <c r="A407" s="272"/>
    </row>
    <row r="408" spans="1:1" x14ac:dyDescent="0.15">
      <c r="A408" s="272"/>
    </row>
    <row r="409" spans="1:1" x14ac:dyDescent="0.15">
      <c r="A409" s="272"/>
    </row>
    <row r="410" spans="1:1" x14ac:dyDescent="0.15">
      <c r="A410" s="272"/>
    </row>
    <row r="411" spans="1:1" x14ac:dyDescent="0.15">
      <c r="A411" s="272"/>
    </row>
    <row r="412" spans="1:1" x14ac:dyDescent="0.15">
      <c r="A412" s="272"/>
    </row>
    <row r="413" spans="1:1" x14ac:dyDescent="0.15">
      <c r="A413" s="272"/>
    </row>
    <row r="414" spans="1:1" x14ac:dyDescent="0.15">
      <c r="A414" s="272"/>
    </row>
    <row r="415" spans="1:1" x14ac:dyDescent="0.15">
      <c r="A415" s="272"/>
    </row>
    <row r="416" spans="1:1" x14ac:dyDescent="0.15">
      <c r="A416" s="272"/>
    </row>
    <row r="417" spans="1:1" x14ac:dyDescent="0.15">
      <c r="A417" s="272"/>
    </row>
    <row r="418" spans="1:1" x14ac:dyDescent="0.15">
      <c r="A418" s="272"/>
    </row>
    <row r="419" spans="1:1" x14ac:dyDescent="0.15">
      <c r="A419" s="272"/>
    </row>
    <row r="420" spans="1:1" x14ac:dyDescent="0.15">
      <c r="A420" s="272"/>
    </row>
    <row r="421" spans="1:1" x14ac:dyDescent="0.15">
      <c r="A421" s="272"/>
    </row>
    <row r="422" spans="1:1" x14ac:dyDescent="0.15">
      <c r="A422" s="272"/>
    </row>
    <row r="423" spans="1:1" x14ac:dyDescent="0.15">
      <c r="A423" s="272"/>
    </row>
    <row r="424" spans="1:1" x14ac:dyDescent="0.15">
      <c r="A424" s="272"/>
    </row>
    <row r="425" spans="1:1" x14ac:dyDescent="0.15">
      <c r="A425" s="272"/>
    </row>
    <row r="426" spans="1:1" x14ac:dyDescent="0.15">
      <c r="A426" s="272"/>
    </row>
    <row r="427" spans="1:1" x14ac:dyDescent="0.15">
      <c r="A427" s="272"/>
    </row>
    <row r="428" spans="1:1" x14ac:dyDescent="0.15">
      <c r="A428" s="272"/>
    </row>
    <row r="429" spans="1:1" x14ac:dyDescent="0.15">
      <c r="A429" s="272"/>
    </row>
    <row r="430" spans="1:1" x14ac:dyDescent="0.15">
      <c r="A430" s="272"/>
    </row>
    <row r="431" spans="1:1" x14ac:dyDescent="0.15">
      <c r="A431" s="272"/>
    </row>
    <row r="432" spans="1:1" x14ac:dyDescent="0.15">
      <c r="A432" s="272"/>
    </row>
    <row r="433" spans="1:1" x14ac:dyDescent="0.15">
      <c r="A433" s="272"/>
    </row>
    <row r="434" spans="1:1" x14ac:dyDescent="0.15">
      <c r="A434" s="272"/>
    </row>
    <row r="435" spans="1:1" x14ac:dyDescent="0.15">
      <c r="A435" s="272"/>
    </row>
    <row r="436" spans="1:1" x14ac:dyDescent="0.15">
      <c r="A436" s="272"/>
    </row>
    <row r="437" spans="1:1" x14ac:dyDescent="0.15">
      <c r="A437" s="272"/>
    </row>
    <row r="438" spans="1:1" x14ac:dyDescent="0.15">
      <c r="A438" s="272"/>
    </row>
    <row r="439" spans="1:1" x14ac:dyDescent="0.15">
      <c r="A439" s="272"/>
    </row>
    <row r="440" spans="1:1" x14ac:dyDescent="0.15">
      <c r="A440" s="272"/>
    </row>
    <row r="441" spans="1:1" x14ac:dyDescent="0.15">
      <c r="A441" s="272"/>
    </row>
    <row r="442" spans="1:1" x14ac:dyDescent="0.15">
      <c r="A442" s="272"/>
    </row>
    <row r="443" spans="1:1" x14ac:dyDescent="0.15">
      <c r="A443" s="272"/>
    </row>
    <row r="444" spans="1:1" x14ac:dyDescent="0.15">
      <c r="A444" s="272"/>
    </row>
    <row r="445" spans="1:1" x14ac:dyDescent="0.15">
      <c r="A445" s="272"/>
    </row>
    <row r="446" spans="1:1" x14ac:dyDescent="0.15">
      <c r="A446" s="272"/>
    </row>
    <row r="447" spans="1:1" x14ac:dyDescent="0.15">
      <c r="A447" s="272"/>
    </row>
    <row r="448" spans="1:1" x14ac:dyDescent="0.15">
      <c r="A448" s="272"/>
    </row>
    <row r="449" spans="1:1" x14ac:dyDescent="0.15">
      <c r="A449" s="272"/>
    </row>
    <row r="450" spans="1:1" x14ac:dyDescent="0.15">
      <c r="A450" s="272"/>
    </row>
    <row r="451" spans="1:1" x14ac:dyDescent="0.15">
      <c r="A451" s="272"/>
    </row>
    <row r="452" spans="1:1" x14ac:dyDescent="0.15">
      <c r="A452" s="272"/>
    </row>
    <row r="453" spans="1:1" x14ac:dyDescent="0.15">
      <c r="A453" s="272"/>
    </row>
    <row r="454" spans="1:1" x14ac:dyDescent="0.15">
      <c r="A454" s="272"/>
    </row>
    <row r="455" spans="1:1" x14ac:dyDescent="0.15">
      <c r="A455" s="272"/>
    </row>
    <row r="456" spans="1:1" x14ac:dyDescent="0.15">
      <c r="A456" s="272"/>
    </row>
    <row r="457" spans="1:1" x14ac:dyDescent="0.15">
      <c r="A457" s="272"/>
    </row>
    <row r="458" spans="1:1" x14ac:dyDescent="0.15">
      <c r="A458" s="272"/>
    </row>
    <row r="459" spans="1:1" x14ac:dyDescent="0.15">
      <c r="A459" s="272"/>
    </row>
    <row r="460" spans="1:1" x14ac:dyDescent="0.15">
      <c r="A460" s="272"/>
    </row>
    <row r="461" spans="1:1" x14ac:dyDescent="0.15">
      <c r="A461" s="272"/>
    </row>
    <row r="462" spans="1:1" x14ac:dyDescent="0.15">
      <c r="A462" s="272"/>
    </row>
    <row r="463" spans="1:1" x14ac:dyDescent="0.15">
      <c r="A463" s="272"/>
    </row>
    <row r="464" spans="1:1" x14ac:dyDescent="0.15">
      <c r="A464" s="272"/>
    </row>
    <row r="465" spans="1:1" x14ac:dyDescent="0.15">
      <c r="A465" s="272"/>
    </row>
    <row r="466" spans="1:1" x14ac:dyDescent="0.15">
      <c r="A466" s="272"/>
    </row>
    <row r="467" spans="1:1" x14ac:dyDescent="0.15">
      <c r="A467" s="272"/>
    </row>
    <row r="468" spans="1:1" x14ac:dyDescent="0.15">
      <c r="A468" s="272"/>
    </row>
    <row r="469" spans="1:1" x14ac:dyDescent="0.15">
      <c r="A469" s="272"/>
    </row>
    <row r="470" spans="1:1" x14ac:dyDescent="0.15">
      <c r="A470" s="272"/>
    </row>
    <row r="471" spans="1:1" x14ac:dyDescent="0.15">
      <c r="A471" s="272"/>
    </row>
    <row r="472" spans="1:1" x14ac:dyDescent="0.15">
      <c r="A472" s="272"/>
    </row>
    <row r="473" spans="1:1" x14ac:dyDescent="0.15">
      <c r="A473" s="272"/>
    </row>
    <row r="474" spans="1:1" x14ac:dyDescent="0.15">
      <c r="A474" s="272"/>
    </row>
    <row r="475" spans="1:1" x14ac:dyDescent="0.15">
      <c r="A475" s="272"/>
    </row>
    <row r="476" spans="1:1" x14ac:dyDescent="0.15">
      <c r="A476" s="272"/>
    </row>
    <row r="477" spans="1:1" x14ac:dyDescent="0.15">
      <c r="A477" s="272"/>
    </row>
    <row r="478" spans="1:1" x14ac:dyDescent="0.15">
      <c r="A478" s="272"/>
    </row>
    <row r="479" spans="1:1" x14ac:dyDescent="0.15">
      <c r="A479" s="272"/>
    </row>
    <row r="480" spans="1:1" x14ac:dyDescent="0.15">
      <c r="A480" s="272"/>
    </row>
    <row r="481" spans="1:1" x14ac:dyDescent="0.15">
      <c r="A481" s="272"/>
    </row>
    <row r="482" spans="1:1" x14ac:dyDescent="0.15">
      <c r="A482" s="272"/>
    </row>
    <row r="483" spans="1:1" x14ac:dyDescent="0.15">
      <c r="A483" s="272"/>
    </row>
    <row r="484" spans="1:1" x14ac:dyDescent="0.15">
      <c r="A484" s="272"/>
    </row>
    <row r="485" spans="1:1" x14ac:dyDescent="0.15">
      <c r="A485" s="272"/>
    </row>
    <row r="486" spans="1:1" x14ac:dyDescent="0.15">
      <c r="A486" s="272"/>
    </row>
    <row r="487" spans="1:1" x14ac:dyDescent="0.15">
      <c r="A487" s="272"/>
    </row>
    <row r="488" spans="1:1" x14ac:dyDescent="0.15">
      <c r="A488" s="272"/>
    </row>
    <row r="489" spans="1:1" x14ac:dyDescent="0.15">
      <c r="A489" s="272"/>
    </row>
    <row r="490" spans="1:1" x14ac:dyDescent="0.15">
      <c r="A490" s="272"/>
    </row>
    <row r="491" spans="1:1" x14ac:dyDescent="0.15">
      <c r="A491" s="272"/>
    </row>
    <row r="492" spans="1:1" x14ac:dyDescent="0.15">
      <c r="A492" s="272"/>
    </row>
    <row r="493" spans="1:1" x14ac:dyDescent="0.15">
      <c r="A493" s="272"/>
    </row>
    <row r="494" spans="1:1" x14ac:dyDescent="0.15">
      <c r="A494" s="272"/>
    </row>
    <row r="495" spans="1:1" x14ac:dyDescent="0.15">
      <c r="A495" s="272"/>
    </row>
    <row r="496" spans="1:1" x14ac:dyDescent="0.15">
      <c r="A496" s="272"/>
    </row>
    <row r="497" spans="1:1" x14ac:dyDescent="0.15">
      <c r="A497" s="272"/>
    </row>
    <row r="498" spans="1:1" x14ac:dyDescent="0.15">
      <c r="A498" s="272"/>
    </row>
    <row r="499" spans="1:1" x14ac:dyDescent="0.15">
      <c r="A499" s="272"/>
    </row>
    <row r="500" spans="1:1" x14ac:dyDescent="0.15">
      <c r="A500" s="272"/>
    </row>
    <row r="501" spans="1:1" x14ac:dyDescent="0.15">
      <c r="A501" s="272"/>
    </row>
    <row r="502" spans="1:1" x14ac:dyDescent="0.15">
      <c r="A502" s="272"/>
    </row>
    <row r="503" spans="1:1" x14ac:dyDescent="0.15">
      <c r="A503" s="272"/>
    </row>
    <row r="504" spans="1:1" x14ac:dyDescent="0.15">
      <c r="A504" s="272"/>
    </row>
    <row r="505" spans="1:1" x14ac:dyDescent="0.15">
      <c r="A505" s="272"/>
    </row>
    <row r="506" spans="1:1" x14ac:dyDescent="0.15">
      <c r="A506" s="272"/>
    </row>
    <row r="507" spans="1:1" x14ac:dyDescent="0.15">
      <c r="A507" s="272"/>
    </row>
    <row r="508" spans="1:1" x14ac:dyDescent="0.15">
      <c r="A508" s="272"/>
    </row>
    <row r="509" spans="1:1" x14ac:dyDescent="0.15">
      <c r="A509" s="272"/>
    </row>
    <row r="510" spans="1:1" x14ac:dyDescent="0.15">
      <c r="A510" s="272"/>
    </row>
    <row r="511" spans="1:1" x14ac:dyDescent="0.15">
      <c r="A511" s="272"/>
    </row>
    <row r="512" spans="1:1" x14ac:dyDescent="0.15">
      <c r="A512" s="272"/>
    </row>
    <row r="513" spans="1:1" x14ac:dyDescent="0.15">
      <c r="A513" s="272"/>
    </row>
    <row r="514" spans="1:1" x14ac:dyDescent="0.15">
      <c r="A514" s="272"/>
    </row>
    <row r="515" spans="1:1" x14ac:dyDescent="0.15">
      <c r="A515" s="272"/>
    </row>
    <row r="516" spans="1:1" x14ac:dyDescent="0.15">
      <c r="A516" s="272"/>
    </row>
    <row r="517" spans="1:1" x14ac:dyDescent="0.15">
      <c r="A517" s="272"/>
    </row>
    <row r="518" spans="1:1" x14ac:dyDescent="0.15">
      <c r="A518" s="272"/>
    </row>
    <row r="519" spans="1:1" x14ac:dyDescent="0.15">
      <c r="A519" s="272"/>
    </row>
    <row r="520" spans="1:1" x14ac:dyDescent="0.15">
      <c r="A520" s="272"/>
    </row>
    <row r="521" spans="1:1" x14ac:dyDescent="0.15">
      <c r="A521" s="272"/>
    </row>
    <row r="522" spans="1:1" x14ac:dyDescent="0.15">
      <c r="A522" s="272"/>
    </row>
    <row r="523" spans="1:1" x14ac:dyDescent="0.15">
      <c r="A523" s="272"/>
    </row>
    <row r="524" spans="1:1" x14ac:dyDescent="0.15">
      <c r="A524" s="272"/>
    </row>
    <row r="525" spans="1:1" x14ac:dyDescent="0.15">
      <c r="A525" s="272"/>
    </row>
    <row r="526" spans="1:1" x14ac:dyDescent="0.15">
      <c r="A526" s="272"/>
    </row>
    <row r="527" spans="1:1" x14ac:dyDescent="0.15">
      <c r="A527" s="272"/>
    </row>
    <row r="528" spans="1:1" x14ac:dyDescent="0.15">
      <c r="A528" s="272"/>
    </row>
    <row r="529" spans="1:1" x14ac:dyDescent="0.15">
      <c r="A529" s="272"/>
    </row>
    <row r="530" spans="1:1" x14ac:dyDescent="0.15">
      <c r="A530" s="272"/>
    </row>
    <row r="531" spans="1:1" x14ac:dyDescent="0.15">
      <c r="A531" s="272"/>
    </row>
    <row r="532" spans="1:1" x14ac:dyDescent="0.15">
      <c r="A532" s="272"/>
    </row>
    <row r="533" spans="1:1" x14ac:dyDescent="0.15">
      <c r="A533" s="272"/>
    </row>
    <row r="534" spans="1:1" x14ac:dyDescent="0.15">
      <c r="A534" s="272"/>
    </row>
    <row r="535" spans="1:1" x14ac:dyDescent="0.15">
      <c r="A535" s="272"/>
    </row>
    <row r="536" spans="1:1" x14ac:dyDescent="0.15">
      <c r="A536" s="272"/>
    </row>
    <row r="537" spans="1:1" x14ac:dyDescent="0.15">
      <c r="A537" s="272"/>
    </row>
    <row r="538" spans="1:1" x14ac:dyDescent="0.15">
      <c r="A538" s="272"/>
    </row>
    <row r="539" spans="1:1" x14ac:dyDescent="0.15">
      <c r="A539" s="272"/>
    </row>
    <row r="540" spans="1:1" x14ac:dyDescent="0.15">
      <c r="A540" s="272"/>
    </row>
    <row r="541" spans="1:1" x14ac:dyDescent="0.15">
      <c r="A541" s="272"/>
    </row>
    <row r="542" spans="1:1" x14ac:dyDescent="0.15">
      <c r="A542" s="272"/>
    </row>
    <row r="543" spans="1:1" x14ac:dyDescent="0.15">
      <c r="A543" s="272"/>
    </row>
    <row r="544" spans="1:1" x14ac:dyDescent="0.15">
      <c r="A544" s="272"/>
    </row>
    <row r="545" spans="1:1" x14ac:dyDescent="0.15">
      <c r="A545" s="272"/>
    </row>
    <row r="546" spans="1:1" x14ac:dyDescent="0.15">
      <c r="A546" s="272"/>
    </row>
    <row r="547" spans="1:1" x14ac:dyDescent="0.15">
      <c r="A547" s="272"/>
    </row>
    <row r="548" spans="1:1" x14ac:dyDescent="0.15">
      <c r="A548" s="272"/>
    </row>
    <row r="549" spans="1:1" x14ac:dyDescent="0.15">
      <c r="A549" s="272"/>
    </row>
    <row r="550" spans="1:1" x14ac:dyDescent="0.15">
      <c r="A550" s="272"/>
    </row>
    <row r="551" spans="1:1" x14ac:dyDescent="0.15">
      <c r="A551" s="272"/>
    </row>
    <row r="552" spans="1:1" x14ac:dyDescent="0.15">
      <c r="A552" s="272"/>
    </row>
    <row r="553" spans="1:1" x14ac:dyDescent="0.15">
      <c r="A553" s="272"/>
    </row>
    <row r="554" spans="1:1" x14ac:dyDescent="0.15">
      <c r="A554" s="272"/>
    </row>
    <row r="555" spans="1:1" x14ac:dyDescent="0.15">
      <c r="A555" s="272"/>
    </row>
    <row r="556" spans="1:1" x14ac:dyDescent="0.15">
      <c r="A556" s="272"/>
    </row>
    <row r="557" spans="1:1" x14ac:dyDescent="0.15">
      <c r="A557" s="272"/>
    </row>
    <row r="558" spans="1:1" x14ac:dyDescent="0.15">
      <c r="A558" s="272"/>
    </row>
    <row r="559" spans="1:1" x14ac:dyDescent="0.15">
      <c r="A559" s="272"/>
    </row>
    <row r="560" spans="1:1" x14ac:dyDescent="0.15">
      <c r="A560" s="272"/>
    </row>
    <row r="561" spans="1:1" x14ac:dyDescent="0.15">
      <c r="A561" s="272"/>
    </row>
    <row r="562" spans="1:1" x14ac:dyDescent="0.15">
      <c r="A562" s="272"/>
    </row>
    <row r="563" spans="1:1" x14ac:dyDescent="0.15">
      <c r="A563" s="272"/>
    </row>
    <row r="564" spans="1:1" x14ac:dyDescent="0.15">
      <c r="A564" s="272"/>
    </row>
    <row r="565" spans="1:1" x14ac:dyDescent="0.15">
      <c r="A565" s="272"/>
    </row>
    <row r="566" spans="1:1" x14ac:dyDescent="0.15">
      <c r="A566" s="272"/>
    </row>
    <row r="567" spans="1:1" x14ac:dyDescent="0.15">
      <c r="A567" s="272"/>
    </row>
    <row r="568" spans="1:1" x14ac:dyDescent="0.15">
      <c r="A568" s="272"/>
    </row>
    <row r="569" spans="1:1" x14ac:dyDescent="0.15">
      <c r="A569" s="272"/>
    </row>
    <row r="570" spans="1:1" x14ac:dyDescent="0.15">
      <c r="A570" s="272"/>
    </row>
    <row r="571" spans="1:1" x14ac:dyDescent="0.15">
      <c r="A571" s="272"/>
    </row>
    <row r="572" spans="1:1" x14ac:dyDescent="0.15">
      <c r="A572" s="272"/>
    </row>
    <row r="573" spans="1:1" x14ac:dyDescent="0.15">
      <c r="A573" s="272"/>
    </row>
    <row r="574" spans="1:1" x14ac:dyDescent="0.15">
      <c r="A574" s="272"/>
    </row>
    <row r="575" spans="1:1" x14ac:dyDescent="0.15">
      <c r="A575" s="272"/>
    </row>
    <row r="576" spans="1:1" x14ac:dyDescent="0.15">
      <c r="A576" s="272"/>
    </row>
    <row r="577" spans="1:1" x14ac:dyDescent="0.15">
      <c r="A577" s="272"/>
    </row>
    <row r="578" spans="1:1" x14ac:dyDescent="0.15">
      <c r="A578" s="272"/>
    </row>
    <row r="579" spans="1:1" x14ac:dyDescent="0.15">
      <c r="A579" s="272"/>
    </row>
    <row r="580" spans="1:1" x14ac:dyDescent="0.15">
      <c r="A580" s="272"/>
    </row>
    <row r="581" spans="1:1" x14ac:dyDescent="0.15">
      <c r="A581" s="272"/>
    </row>
    <row r="582" spans="1:1" x14ac:dyDescent="0.15">
      <c r="A582" s="272"/>
    </row>
    <row r="583" spans="1:1" x14ac:dyDescent="0.15">
      <c r="A583" s="272"/>
    </row>
    <row r="584" spans="1:1" x14ac:dyDescent="0.15">
      <c r="A584" s="272"/>
    </row>
    <row r="585" spans="1:1" x14ac:dyDescent="0.15">
      <c r="A585" s="272"/>
    </row>
    <row r="586" spans="1:1" x14ac:dyDescent="0.15">
      <c r="A586" s="272"/>
    </row>
    <row r="587" spans="1:1" x14ac:dyDescent="0.15">
      <c r="A587" s="272"/>
    </row>
    <row r="588" spans="1:1" x14ac:dyDescent="0.15">
      <c r="A588" s="272"/>
    </row>
    <row r="589" spans="1:1" x14ac:dyDescent="0.15">
      <c r="A589" s="272"/>
    </row>
    <row r="590" spans="1:1" x14ac:dyDescent="0.15">
      <c r="A590" s="272"/>
    </row>
    <row r="591" spans="1:1" x14ac:dyDescent="0.15">
      <c r="A591" s="272"/>
    </row>
    <row r="592" spans="1:1" x14ac:dyDescent="0.15">
      <c r="A592" s="272"/>
    </row>
    <row r="593" spans="1:1" x14ac:dyDescent="0.15">
      <c r="A593" s="272"/>
    </row>
    <row r="594" spans="1:1" x14ac:dyDescent="0.15">
      <c r="A594" s="272"/>
    </row>
    <row r="595" spans="1:1" x14ac:dyDescent="0.15">
      <c r="A595" s="272"/>
    </row>
    <row r="596" spans="1:1" x14ac:dyDescent="0.15">
      <c r="A596" s="272"/>
    </row>
    <row r="597" spans="1:1" x14ac:dyDescent="0.15">
      <c r="A597" s="272"/>
    </row>
    <row r="598" spans="1:1" x14ac:dyDescent="0.15">
      <c r="A598" s="272"/>
    </row>
    <row r="599" spans="1:1" x14ac:dyDescent="0.15">
      <c r="A599" s="272"/>
    </row>
    <row r="600" spans="1:1" x14ac:dyDescent="0.15">
      <c r="A600" s="272"/>
    </row>
    <row r="601" spans="1:1" x14ac:dyDescent="0.15">
      <c r="A601" s="272"/>
    </row>
    <row r="602" spans="1:1" x14ac:dyDescent="0.15">
      <c r="A602" s="272"/>
    </row>
    <row r="603" spans="1:1" x14ac:dyDescent="0.15">
      <c r="A603" s="272"/>
    </row>
    <row r="604" spans="1:1" x14ac:dyDescent="0.15">
      <c r="A604" s="272"/>
    </row>
    <row r="605" spans="1:1" x14ac:dyDescent="0.15">
      <c r="A605" s="272"/>
    </row>
    <row r="606" spans="1:1" x14ac:dyDescent="0.15">
      <c r="A606" s="272"/>
    </row>
    <row r="607" spans="1:1" x14ac:dyDescent="0.15">
      <c r="A607" s="272"/>
    </row>
    <row r="608" spans="1:1" x14ac:dyDescent="0.15">
      <c r="A608" s="272"/>
    </row>
    <row r="609" spans="1:1" x14ac:dyDescent="0.15">
      <c r="A609" s="272"/>
    </row>
    <row r="610" spans="1:1" x14ac:dyDescent="0.15">
      <c r="A610" s="272"/>
    </row>
    <row r="611" spans="1:1" x14ac:dyDescent="0.15">
      <c r="A611" s="272"/>
    </row>
    <row r="612" spans="1:1" x14ac:dyDescent="0.15">
      <c r="A612" s="272"/>
    </row>
    <row r="613" spans="1:1" x14ac:dyDescent="0.15">
      <c r="A613" s="272"/>
    </row>
    <row r="614" spans="1:1" x14ac:dyDescent="0.15">
      <c r="A614" s="272"/>
    </row>
    <row r="615" spans="1:1" x14ac:dyDescent="0.15">
      <c r="A615" s="272"/>
    </row>
    <row r="616" spans="1:1" x14ac:dyDescent="0.15">
      <c r="A616" s="272"/>
    </row>
    <row r="617" spans="1:1" x14ac:dyDescent="0.15">
      <c r="A617" s="272"/>
    </row>
    <row r="618" spans="1:1" x14ac:dyDescent="0.15">
      <c r="A618" s="272"/>
    </row>
    <row r="619" spans="1:1" x14ac:dyDescent="0.15">
      <c r="A619" s="272"/>
    </row>
    <row r="620" spans="1:1" x14ac:dyDescent="0.15">
      <c r="A620" s="272"/>
    </row>
    <row r="621" spans="1:1" x14ac:dyDescent="0.15">
      <c r="A621" s="272"/>
    </row>
    <row r="622" spans="1:1" x14ac:dyDescent="0.15">
      <c r="A622" s="272"/>
    </row>
    <row r="623" spans="1:1" x14ac:dyDescent="0.15">
      <c r="A623" s="272"/>
    </row>
    <row r="624" spans="1:1" x14ac:dyDescent="0.15">
      <c r="A624" s="272"/>
    </row>
    <row r="625" spans="1:1" x14ac:dyDescent="0.15">
      <c r="A625" s="272"/>
    </row>
    <row r="626" spans="1:1" x14ac:dyDescent="0.15">
      <c r="A626" s="272"/>
    </row>
    <row r="627" spans="1:1" x14ac:dyDescent="0.15">
      <c r="A627" s="272"/>
    </row>
    <row r="628" spans="1:1" x14ac:dyDescent="0.15">
      <c r="A628" s="272"/>
    </row>
    <row r="629" spans="1:1" x14ac:dyDescent="0.15">
      <c r="A629" s="272"/>
    </row>
    <row r="630" spans="1:1" x14ac:dyDescent="0.15">
      <c r="A630" s="272"/>
    </row>
    <row r="631" spans="1:1" x14ac:dyDescent="0.15">
      <c r="A631" s="272"/>
    </row>
    <row r="632" spans="1:1" x14ac:dyDescent="0.15">
      <c r="A632" s="272"/>
    </row>
    <row r="633" spans="1:1" x14ac:dyDescent="0.15">
      <c r="A633" s="272"/>
    </row>
    <row r="634" spans="1:1" x14ac:dyDescent="0.15">
      <c r="A634" s="272"/>
    </row>
    <row r="635" spans="1:1" x14ac:dyDescent="0.15">
      <c r="A635" s="272"/>
    </row>
    <row r="636" spans="1:1" x14ac:dyDescent="0.15">
      <c r="A636" s="272"/>
    </row>
    <row r="637" spans="1:1" x14ac:dyDescent="0.15">
      <c r="A637" s="272"/>
    </row>
    <row r="638" spans="1:1" x14ac:dyDescent="0.15">
      <c r="A638" s="272"/>
    </row>
    <row r="639" spans="1:1" x14ac:dyDescent="0.15">
      <c r="A639" s="272"/>
    </row>
    <row r="640" spans="1:1" x14ac:dyDescent="0.15">
      <c r="A640" s="272"/>
    </row>
    <row r="641" spans="1:1" x14ac:dyDescent="0.15">
      <c r="A641" s="272"/>
    </row>
    <row r="642" spans="1:1" x14ac:dyDescent="0.15">
      <c r="A642" s="272"/>
    </row>
    <row r="643" spans="1:1" x14ac:dyDescent="0.15">
      <c r="A643" s="272"/>
    </row>
    <row r="644" spans="1:1" x14ac:dyDescent="0.15">
      <c r="A644" s="272"/>
    </row>
    <row r="645" spans="1:1" x14ac:dyDescent="0.15">
      <c r="A645" s="272"/>
    </row>
    <row r="646" spans="1:1" x14ac:dyDescent="0.15">
      <c r="A646" s="272"/>
    </row>
    <row r="647" spans="1:1" x14ac:dyDescent="0.15">
      <c r="A647" s="272"/>
    </row>
    <row r="648" spans="1:1" x14ac:dyDescent="0.15">
      <c r="A648" s="272"/>
    </row>
    <row r="649" spans="1:1" x14ac:dyDescent="0.15">
      <c r="A649" s="272"/>
    </row>
    <row r="650" spans="1:1" x14ac:dyDescent="0.15">
      <c r="A650" s="272"/>
    </row>
    <row r="651" spans="1:1" x14ac:dyDescent="0.15">
      <c r="A651" s="272"/>
    </row>
    <row r="652" spans="1:1" x14ac:dyDescent="0.15">
      <c r="A652" s="272"/>
    </row>
    <row r="653" spans="1:1" x14ac:dyDescent="0.15">
      <c r="A653" s="272"/>
    </row>
    <row r="654" spans="1:1" x14ac:dyDescent="0.15">
      <c r="A654" s="272"/>
    </row>
    <row r="655" spans="1:1" x14ac:dyDescent="0.15">
      <c r="A655" s="272"/>
    </row>
    <row r="656" spans="1:1" x14ac:dyDescent="0.15">
      <c r="A656" s="272"/>
    </row>
    <row r="657" spans="1:1" x14ac:dyDescent="0.15">
      <c r="A657" s="272"/>
    </row>
    <row r="658" spans="1:1" x14ac:dyDescent="0.15">
      <c r="A658" s="272"/>
    </row>
    <row r="659" spans="1:1" x14ac:dyDescent="0.15">
      <c r="A659" s="272"/>
    </row>
    <row r="660" spans="1:1" x14ac:dyDescent="0.15">
      <c r="A660" s="272"/>
    </row>
    <row r="661" spans="1:1" x14ac:dyDescent="0.15">
      <c r="A661" s="272"/>
    </row>
    <row r="662" spans="1:1" x14ac:dyDescent="0.15">
      <c r="A662" s="272"/>
    </row>
    <row r="663" spans="1:1" x14ac:dyDescent="0.15">
      <c r="A663" s="272"/>
    </row>
    <row r="664" spans="1:1" x14ac:dyDescent="0.15">
      <c r="A664" s="272"/>
    </row>
    <row r="665" spans="1:1" x14ac:dyDescent="0.15">
      <c r="A665" s="272"/>
    </row>
    <row r="666" spans="1:1" x14ac:dyDescent="0.15">
      <c r="A666" s="272"/>
    </row>
    <row r="667" spans="1:1" x14ac:dyDescent="0.15">
      <c r="A667" s="272"/>
    </row>
    <row r="668" spans="1:1" x14ac:dyDescent="0.15">
      <c r="A668" s="272"/>
    </row>
    <row r="669" spans="1:1" x14ac:dyDescent="0.15">
      <c r="A669" s="272"/>
    </row>
    <row r="670" spans="1:1" x14ac:dyDescent="0.15">
      <c r="A670" s="272"/>
    </row>
    <row r="671" spans="1:1" x14ac:dyDescent="0.15">
      <c r="A671" s="272"/>
    </row>
    <row r="672" spans="1:1" x14ac:dyDescent="0.15">
      <c r="A672" s="272"/>
    </row>
    <row r="673" spans="1:1" x14ac:dyDescent="0.15">
      <c r="A673" s="272"/>
    </row>
    <row r="674" spans="1:1" x14ac:dyDescent="0.15">
      <c r="A674" s="272"/>
    </row>
    <row r="675" spans="1:1" x14ac:dyDescent="0.15">
      <c r="A675" s="272"/>
    </row>
    <row r="676" spans="1:1" x14ac:dyDescent="0.15">
      <c r="A676" s="272"/>
    </row>
    <row r="677" spans="1:1" x14ac:dyDescent="0.15">
      <c r="A677" s="272"/>
    </row>
    <row r="678" spans="1:1" x14ac:dyDescent="0.15">
      <c r="A678" s="272"/>
    </row>
    <row r="679" spans="1:1" x14ac:dyDescent="0.15">
      <c r="A679" s="272"/>
    </row>
    <row r="680" spans="1:1" x14ac:dyDescent="0.15">
      <c r="A680" s="272"/>
    </row>
    <row r="681" spans="1:1" x14ac:dyDescent="0.15">
      <c r="A681" s="272"/>
    </row>
    <row r="682" spans="1:1" x14ac:dyDescent="0.15">
      <c r="A682" s="272"/>
    </row>
    <row r="683" spans="1:1" x14ac:dyDescent="0.15">
      <c r="A683" s="272"/>
    </row>
    <row r="684" spans="1:1" x14ac:dyDescent="0.15">
      <c r="A684" s="272"/>
    </row>
    <row r="685" spans="1:1" x14ac:dyDescent="0.15">
      <c r="A685" s="272"/>
    </row>
    <row r="686" spans="1:1" x14ac:dyDescent="0.15">
      <c r="A686" s="272"/>
    </row>
    <row r="687" spans="1:1" x14ac:dyDescent="0.15">
      <c r="A687" s="272"/>
    </row>
    <row r="688" spans="1:1" x14ac:dyDescent="0.15">
      <c r="A688" s="272"/>
    </row>
    <row r="689" spans="1:1" x14ac:dyDescent="0.15">
      <c r="A689" s="272"/>
    </row>
    <row r="690" spans="1:1" x14ac:dyDescent="0.15">
      <c r="A690" s="272"/>
    </row>
    <row r="691" spans="1:1" x14ac:dyDescent="0.15">
      <c r="A691" s="272"/>
    </row>
    <row r="692" spans="1:1" x14ac:dyDescent="0.15">
      <c r="A692" s="272"/>
    </row>
    <row r="693" spans="1:1" x14ac:dyDescent="0.15">
      <c r="A693" s="272"/>
    </row>
    <row r="694" spans="1:1" x14ac:dyDescent="0.15">
      <c r="A694" s="272"/>
    </row>
    <row r="695" spans="1:1" x14ac:dyDescent="0.15">
      <c r="A695" s="272"/>
    </row>
    <row r="696" spans="1:1" x14ac:dyDescent="0.15">
      <c r="A696" s="272"/>
    </row>
    <row r="697" spans="1:1" x14ac:dyDescent="0.15">
      <c r="A697" s="272"/>
    </row>
    <row r="698" spans="1:1" x14ac:dyDescent="0.15">
      <c r="A698" s="272"/>
    </row>
    <row r="699" spans="1:1" x14ac:dyDescent="0.15">
      <c r="A699" s="272"/>
    </row>
    <row r="700" spans="1:1" x14ac:dyDescent="0.15">
      <c r="A700" s="272"/>
    </row>
    <row r="701" spans="1:1" x14ac:dyDescent="0.15">
      <c r="A701" s="272"/>
    </row>
    <row r="702" spans="1:1" x14ac:dyDescent="0.15">
      <c r="A702" s="272"/>
    </row>
    <row r="703" spans="1:1" x14ac:dyDescent="0.15">
      <c r="A703" s="272"/>
    </row>
    <row r="704" spans="1:1" x14ac:dyDescent="0.15">
      <c r="A704" s="272"/>
    </row>
    <row r="705" spans="1:1" x14ac:dyDescent="0.15">
      <c r="A705" s="272"/>
    </row>
    <row r="706" spans="1:1" x14ac:dyDescent="0.15">
      <c r="A706" s="272"/>
    </row>
    <row r="707" spans="1:1" x14ac:dyDescent="0.15">
      <c r="A707" s="272"/>
    </row>
    <row r="708" spans="1:1" x14ac:dyDescent="0.15">
      <c r="A708" s="272"/>
    </row>
    <row r="709" spans="1:1" x14ac:dyDescent="0.15">
      <c r="A709" s="272"/>
    </row>
    <row r="710" spans="1:1" x14ac:dyDescent="0.15">
      <c r="A710" s="272"/>
    </row>
    <row r="711" spans="1:1" x14ac:dyDescent="0.15">
      <c r="A711" s="272"/>
    </row>
    <row r="712" spans="1:1" x14ac:dyDescent="0.15">
      <c r="A712" s="272"/>
    </row>
    <row r="713" spans="1:1" x14ac:dyDescent="0.15">
      <c r="A713" s="272"/>
    </row>
    <row r="714" spans="1:1" x14ac:dyDescent="0.15">
      <c r="A714" s="272"/>
    </row>
    <row r="715" spans="1:1" x14ac:dyDescent="0.15">
      <c r="A715" s="272"/>
    </row>
    <row r="716" spans="1:1" x14ac:dyDescent="0.15">
      <c r="A716" s="272"/>
    </row>
    <row r="717" spans="1:1" x14ac:dyDescent="0.15">
      <c r="A717" s="272"/>
    </row>
    <row r="718" spans="1:1" x14ac:dyDescent="0.15">
      <c r="A718" s="272"/>
    </row>
    <row r="719" spans="1:1" x14ac:dyDescent="0.15">
      <c r="A719" s="272"/>
    </row>
    <row r="720" spans="1:1" x14ac:dyDescent="0.15">
      <c r="A720" s="272"/>
    </row>
    <row r="721" spans="1:1" x14ac:dyDescent="0.15">
      <c r="A721" s="272"/>
    </row>
    <row r="722" spans="1:1" x14ac:dyDescent="0.15">
      <c r="A722" s="272"/>
    </row>
    <row r="723" spans="1:1" x14ac:dyDescent="0.15">
      <c r="A723" s="272"/>
    </row>
    <row r="724" spans="1:1" x14ac:dyDescent="0.15">
      <c r="A724" s="272"/>
    </row>
    <row r="725" spans="1:1" x14ac:dyDescent="0.15">
      <c r="A725" s="272"/>
    </row>
    <row r="726" spans="1:1" x14ac:dyDescent="0.15">
      <c r="A726" s="272"/>
    </row>
    <row r="727" spans="1:1" x14ac:dyDescent="0.15">
      <c r="A727" s="272"/>
    </row>
    <row r="728" spans="1:1" x14ac:dyDescent="0.15">
      <c r="A728" s="272"/>
    </row>
    <row r="729" spans="1:1" x14ac:dyDescent="0.15">
      <c r="A729" s="272"/>
    </row>
    <row r="730" spans="1:1" x14ac:dyDescent="0.15">
      <c r="A730" s="272"/>
    </row>
    <row r="731" spans="1:1" x14ac:dyDescent="0.15">
      <c r="A731" s="272"/>
    </row>
    <row r="732" spans="1:1" x14ac:dyDescent="0.15">
      <c r="A732" s="272"/>
    </row>
    <row r="733" spans="1:1" x14ac:dyDescent="0.15">
      <c r="A733" s="272"/>
    </row>
    <row r="734" spans="1:1" x14ac:dyDescent="0.15">
      <c r="A734" s="272"/>
    </row>
    <row r="735" spans="1:1" x14ac:dyDescent="0.15">
      <c r="A735" s="272"/>
    </row>
    <row r="736" spans="1:1" x14ac:dyDescent="0.15">
      <c r="A736" s="272"/>
    </row>
    <row r="737" spans="1:1" x14ac:dyDescent="0.15">
      <c r="A737" s="272"/>
    </row>
    <row r="738" spans="1:1" x14ac:dyDescent="0.15">
      <c r="A738" s="272"/>
    </row>
    <row r="739" spans="1:1" x14ac:dyDescent="0.15">
      <c r="A739" s="272"/>
    </row>
    <row r="740" spans="1:1" x14ac:dyDescent="0.15">
      <c r="A740" s="272"/>
    </row>
    <row r="741" spans="1:1" x14ac:dyDescent="0.15">
      <c r="A741" s="272"/>
    </row>
    <row r="742" spans="1:1" x14ac:dyDescent="0.15">
      <c r="A742" s="272"/>
    </row>
    <row r="743" spans="1:1" x14ac:dyDescent="0.15">
      <c r="A743" s="272"/>
    </row>
    <row r="744" spans="1:1" x14ac:dyDescent="0.15">
      <c r="A744" s="272"/>
    </row>
    <row r="745" spans="1:1" x14ac:dyDescent="0.15">
      <c r="A745" s="272"/>
    </row>
    <row r="746" spans="1:1" x14ac:dyDescent="0.15">
      <c r="A746" s="272"/>
    </row>
    <row r="747" spans="1:1" x14ac:dyDescent="0.15">
      <c r="A747" s="272"/>
    </row>
    <row r="748" spans="1:1" x14ac:dyDescent="0.15">
      <c r="A748" s="272"/>
    </row>
    <row r="749" spans="1:1" x14ac:dyDescent="0.15">
      <c r="A749" s="272"/>
    </row>
    <row r="750" spans="1:1" x14ac:dyDescent="0.15">
      <c r="A750" s="272"/>
    </row>
    <row r="751" spans="1:1" x14ac:dyDescent="0.15">
      <c r="A751" s="272"/>
    </row>
    <row r="752" spans="1:1" x14ac:dyDescent="0.15">
      <c r="A752" s="272"/>
    </row>
    <row r="753" spans="1:1" x14ac:dyDescent="0.15">
      <c r="A753" s="272"/>
    </row>
    <row r="754" spans="1:1" x14ac:dyDescent="0.15">
      <c r="A754" s="272"/>
    </row>
    <row r="755" spans="1:1" x14ac:dyDescent="0.15">
      <c r="A755" s="272"/>
    </row>
    <row r="756" spans="1:1" x14ac:dyDescent="0.15">
      <c r="A756" s="272"/>
    </row>
    <row r="757" spans="1:1" x14ac:dyDescent="0.15">
      <c r="A757" s="272"/>
    </row>
    <row r="758" spans="1:1" x14ac:dyDescent="0.15">
      <c r="A758" s="272"/>
    </row>
    <row r="759" spans="1:1" x14ac:dyDescent="0.15">
      <c r="A759" s="272"/>
    </row>
    <row r="760" spans="1:1" x14ac:dyDescent="0.15">
      <c r="A760" s="272"/>
    </row>
    <row r="761" spans="1:1" x14ac:dyDescent="0.15">
      <c r="A761" s="272"/>
    </row>
    <row r="762" spans="1:1" x14ac:dyDescent="0.15">
      <c r="A762" s="272"/>
    </row>
    <row r="763" spans="1:1" x14ac:dyDescent="0.15">
      <c r="A763" s="272"/>
    </row>
    <row r="764" spans="1:1" x14ac:dyDescent="0.15">
      <c r="A764" s="272"/>
    </row>
    <row r="765" spans="1:1" x14ac:dyDescent="0.15">
      <c r="A765" s="272"/>
    </row>
    <row r="766" spans="1:1" x14ac:dyDescent="0.15">
      <c r="A766" s="272"/>
    </row>
    <row r="767" spans="1:1" x14ac:dyDescent="0.15">
      <c r="A767" s="272"/>
    </row>
    <row r="768" spans="1:1" x14ac:dyDescent="0.15">
      <c r="A768" s="272"/>
    </row>
    <row r="769" spans="1:1" x14ac:dyDescent="0.15">
      <c r="A769" s="272"/>
    </row>
    <row r="770" spans="1:1" x14ac:dyDescent="0.15">
      <c r="A770" s="272"/>
    </row>
    <row r="771" spans="1:1" x14ac:dyDescent="0.15">
      <c r="A771" s="272"/>
    </row>
    <row r="772" spans="1:1" x14ac:dyDescent="0.15">
      <c r="A772" s="272"/>
    </row>
    <row r="773" spans="1:1" x14ac:dyDescent="0.15">
      <c r="A773" s="272"/>
    </row>
    <row r="774" spans="1:1" x14ac:dyDescent="0.15">
      <c r="A774" s="272"/>
    </row>
    <row r="775" spans="1:1" x14ac:dyDescent="0.15">
      <c r="A775" s="272"/>
    </row>
    <row r="776" spans="1:1" x14ac:dyDescent="0.15">
      <c r="A776" s="272"/>
    </row>
    <row r="777" spans="1:1" x14ac:dyDescent="0.15">
      <c r="A777" s="272"/>
    </row>
    <row r="778" spans="1:1" x14ac:dyDescent="0.15">
      <c r="A778" s="272"/>
    </row>
    <row r="779" spans="1:1" x14ac:dyDescent="0.15">
      <c r="A779" s="272"/>
    </row>
    <row r="780" spans="1:1" x14ac:dyDescent="0.15">
      <c r="A780" s="272"/>
    </row>
    <row r="781" spans="1:1" x14ac:dyDescent="0.15">
      <c r="A781" s="272"/>
    </row>
    <row r="782" spans="1:1" x14ac:dyDescent="0.15">
      <c r="A782" s="272"/>
    </row>
    <row r="783" spans="1:1" x14ac:dyDescent="0.15">
      <c r="A783" s="272"/>
    </row>
    <row r="784" spans="1:1" x14ac:dyDescent="0.15">
      <c r="A784" s="272"/>
    </row>
    <row r="785" spans="1:1" x14ac:dyDescent="0.15">
      <c r="A785" s="272"/>
    </row>
    <row r="786" spans="1:1" x14ac:dyDescent="0.15">
      <c r="A786" s="272"/>
    </row>
    <row r="787" spans="1:1" x14ac:dyDescent="0.15">
      <c r="A787" s="272"/>
    </row>
    <row r="788" spans="1:1" x14ac:dyDescent="0.15">
      <c r="A788" s="272"/>
    </row>
    <row r="789" spans="1:1" x14ac:dyDescent="0.15">
      <c r="A789" s="272"/>
    </row>
    <row r="790" spans="1:1" x14ac:dyDescent="0.15">
      <c r="A790" s="272"/>
    </row>
    <row r="791" spans="1:1" x14ac:dyDescent="0.15">
      <c r="A791" s="272"/>
    </row>
    <row r="792" spans="1:1" x14ac:dyDescent="0.15">
      <c r="A792" s="272"/>
    </row>
    <row r="793" spans="1:1" x14ac:dyDescent="0.15">
      <c r="A793" s="272"/>
    </row>
    <row r="794" spans="1:1" x14ac:dyDescent="0.15">
      <c r="A794" s="272"/>
    </row>
    <row r="795" spans="1:1" x14ac:dyDescent="0.15">
      <c r="A795" s="272"/>
    </row>
    <row r="796" spans="1:1" x14ac:dyDescent="0.15">
      <c r="A796" s="272"/>
    </row>
    <row r="797" spans="1:1" x14ac:dyDescent="0.15">
      <c r="A797" s="272"/>
    </row>
    <row r="798" spans="1:1" x14ac:dyDescent="0.15">
      <c r="A798" s="272"/>
    </row>
    <row r="799" spans="1:1" x14ac:dyDescent="0.15">
      <c r="A799" s="272"/>
    </row>
    <row r="800" spans="1:1" x14ac:dyDescent="0.15">
      <c r="A800" s="272"/>
    </row>
    <row r="801" spans="1:1" x14ac:dyDescent="0.15">
      <c r="A801" s="272"/>
    </row>
    <row r="802" spans="1:1" x14ac:dyDescent="0.15">
      <c r="A802" s="272"/>
    </row>
    <row r="803" spans="1:1" x14ac:dyDescent="0.15">
      <c r="A803" s="272"/>
    </row>
    <row r="804" spans="1:1" x14ac:dyDescent="0.15">
      <c r="A804" s="272"/>
    </row>
    <row r="805" spans="1:1" x14ac:dyDescent="0.15">
      <c r="A805" s="272"/>
    </row>
    <row r="806" spans="1:1" x14ac:dyDescent="0.15">
      <c r="A806" s="272"/>
    </row>
    <row r="807" spans="1:1" x14ac:dyDescent="0.15">
      <c r="A807" s="272"/>
    </row>
    <row r="808" spans="1:1" x14ac:dyDescent="0.15">
      <c r="A808" s="272"/>
    </row>
    <row r="809" spans="1:1" x14ac:dyDescent="0.15">
      <c r="A809" s="272"/>
    </row>
    <row r="810" spans="1:1" x14ac:dyDescent="0.15">
      <c r="A810" s="272"/>
    </row>
    <row r="811" spans="1:1" x14ac:dyDescent="0.15">
      <c r="A811" s="272"/>
    </row>
    <row r="812" spans="1:1" x14ac:dyDescent="0.15">
      <c r="A812" s="272"/>
    </row>
    <row r="813" spans="1:1" x14ac:dyDescent="0.15">
      <c r="A813" s="272"/>
    </row>
    <row r="814" spans="1:1" x14ac:dyDescent="0.15">
      <c r="A814" s="272"/>
    </row>
    <row r="815" spans="1:1" x14ac:dyDescent="0.15">
      <c r="A815" s="272"/>
    </row>
    <row r="816" spans="1:1" x14ac:dyDescent="0.15">
      <c r="A816" s="272"/>
    </row>
    <row r="817" spans="1:1" x14ac:dyDescent="0.15">
      <c r="A817" s="272"/>
    </row>
    <row r="818" spans="1:1" x14ac:dyDescent="0.15">
      <c r="A818" s="272"/>
    </row>
    <row r="819" spans="1:1" x14ac:dyDescent="0.15">
      <c r="A819" s="272"/>
    </row>
    <row r="820" spans="1:1" x14ac:dyDescent="0.15">
      <c r="A820" s="272"/>
    </row>
    <row r="821" spans="1:1" x14ac:dyDescent="0.15">
      <c r="A821" s="272"/>
    </row>
    <row r="822" spans="1:1" x14ac:dyDescent="0.15">
      <c r="A822" s="272"/>
    </row>
    <row r="823" spans="1:1" x14ac:dyDescent="0.15">
      <c r="A823" s="272"/>
    </row>
    <row r="824" spans="1:1" x14ac:dyDescent="0.15">
      <c r="A824" s="272"/>
    </row>
    <row r="825" spans="1:1" x14ac:dyDescent="0.15">
      <c r="A825" s="272"/>
    </row>
    <row r="826" spans="1:1" x14ac:dyDescent="0.15">
      <c r="A826" s="272"/>
    </row>
    <row r="827" spans="1:1" x14ac:dyDescent="0.15">
      <c r="A827" s="272"/>
    </row>
    <row r="828" spans="1:1" x14ac:dyDescent="0.15">
      <c r="A828" s="272"/>
    </row>
    <row r="829" spans="1:1" x14ac:dyDescent="0.15">
      <c r="A829" s="272"/>
    </row>
    <row r="830" spans="1:1" x14ac:dyDescent="0.15">
      <c r="A830" s="272"/>
    </row>
    <row r="831" spans="1:1" x14ac:dyDescent="0.15">
      <c r="A831" s="272"/>
    </row>
    <row r="832" spans="1:1" x14ac:dyDescent="0.15">
      <c r="A832" s="272"/>
    </row>
    <row r="833" spans="1:1" x14ac:dyDescent="0.15">
      <c r="A833" s="272"/>
    </row>
    <row r="834" spans="1:1" x14ac:dyDescent="0.15">
      <c r="A834" s="272"/>
    </row>
    <row r="835" spans="1:1" x14ac:dyDescent="0.15">
      <c r="A835" s="272"/>
    </row>
    <row r="836" spans="1:1" x14ac:dyDescent="0.15">
      <c r="A836" s="272"/>
    </row>
    <row r="837" spans="1:1" x14ac:dyDescent="0.15">
      <c r="A837" s="272"/>
    </row>
    <row r="838" spans="1:1" x14ac:dyDescent="0.15">
      <c r="A838" s="272"/>
    </row>
    <row r="839" spans="1:1" x14ac:dyDescent="0.15">
      <c r="A839" s="272"/>
    </row>
    <row r="840" spans="1:1" x14ac:dyDescent="0.15">
      <c r="A840" s="272"/>
    </row>
    <row r="841" spans="1:1" x14ac:dyDescent="0.15">
      <c r="A841" s="272"/>
    </row>
    <row r="842" spans="1:1" x14ac:dyDescent="0.15">
      <c r="A842" s="272"/>
    </row>
    <row r="843" spans="1:1" x14ac:dyDescent="0.15">
      <c r="A843" s="272"/>
    </row>
    <row r="844" spans="1:1" x14ac:dyDescent="0.15">
      <c r="A844" s="272"/>
    </row>
    <row r="845" spans="1:1" x14ac:dyDescent="0.15">
      <c r="A845" s="272"/>
    </row>
    <row r="846" spans="1:1" x14ac:dyDescent="0.15">
      <c r="A846" s="272"/>
    </row>
    <row r="847" spans="1:1" x14ac:dyDescent="0.15">
      <c r="A847" s="272"/>
    </row>
    <row r="848" spans="1:1" x14ac:dyDescent="0.15">
      <c r="A848" s="272"/>
    </row>
    <row r="849" spans="1:1" x14ac:dyDescent="0.15">
      <c r="A849" s="272"/>
    </row>
    <row r="850" spans="1:1" x14ac:dyDescent="0.15">
      <c r="A850" s="272"/>
    </row>
    <row r="851" spans="1:1" x14ac:dyDescent="0.15">
      <c r="A851" s="272"/>
    </row>
    <row r="852" spans="1:1" x14ac:dyDescent="0.15">
      <c r="A852" s="272"/>
    </row>
    <row r="853" spans="1:1" x14ac:dyDescent="0.15">
      <c r="A853" s="272"/>
    </row>
    <row r="854" spans="1:1" x14ac:dyDescent="0.15">
      <c r="A854" s="272"/>
    </row>
    <row r="855" spans="1:1" x14ac:dyDescent="0.15">
      <c r="A855" s="272"/>
    </row>
    <row r="856" spans="1:1" x14ac:dyDescent="0.15">
      <c r="A856" s="272"/>
    </row>
    <row r="857" spans="1:1" x14ac:dyDescent="0.15">
      <c r="A857" s="272"/>
    </row>
    <row r="858" spans="1:1" x14ac:dyDescent="0.15">
      <c r="A858" s="272"/>
    </row>
    <row r="859" spans="1:1" x14ac:dyDescent="0.15">
      <c r="A859" s="272"/>
    </row>
    <row r="860" spans="1:1" x14ac:dyDescent="0.15">
      <c r="A860" s="272"/>
    </row>
    <row r="861" spans="1:1" x14ac:dyDescent="0.15">
      <c r="A861" s="272"/>
    </row>
    <row r="862" spans="1:1" x14ac:dyDescent="0.15">
      <c r="A862" s="272"/>
    </row>
    <row r="863" spans="1:1" x14ac:dyDescent="0.15">
      <c r="A863" s="272"/>
    </row>
    <row r="864" spans="1:1" x14ac:dyDescent="0.15">
      <c r="A864" s="272"/>
    </row>
    <row r="865" spans="1:1" x14ac:dyDescent="0.15">
      <c r="A865" s="272"/>
    </row>
    <row r="866" spans="1:1" x14ac:dyDescent="0.15">
      <c r="A866" s="272"/>
    </row>
    <row r="867" spans="1:1" x14ac:dyDescent="0.15">
      <c r="A867" s="272"/>
    </row>
    <row r="868" spans="1:1" x14ac:dyDescent="0.15">
      <c r="A868" s="272"/>
    </row>
    <row r="869" spans="1:1" x14ac:dyDescent="0.15">
      <c r="A869" s="272"/>
    </row>
    <row r="870" spans="1:1" x14ac:dyDescent="0.15">
      <c r="A870" s="272"/>
    </row>
    <row r="871" spans="1:1" x14ac:dyDescent="0.15">
      <c r="A871" s="272"/>
    </row>
    <row r="872" spans="1:1" x14ac:dyDescent="0.15">
      <c r="A872" s="272"/>
    </row>
    <row r="873" spans="1:1" x14ac:dyDescent="0.15">
      <c r="A873" s="272"/>
    </row>
    <row r="874" spans="1:1" x14ac:dyDescent="0.15">
      <c r="A874" s="272"/>
    </row>
    <row r="875" spans="1:1" x14ac:dyDescent="0.15">
      <c r="A875" s="272"/>
    </row>
    <row r="876" spans="1:1" x14ac:dyDescent="0.15">
      <c r="A876" s="272"/>
    </row>
    <row r="877" spans="1:1" x14ac:dyDescent="0.15">
      <c r="A877" s="272"/>
    </row>
    <row r="878" spans="1:1" x14ac:dyDescent="0.15">
      <c r="A878" s="272"/>
    </row>
    <row r="879" spans="1:1" x14ac:dyDescent="0.15">
      <c r="A879" s="272"/>
    </row>
    <row r="880" spans="1:1" x14ac:dyDescent="0.15">
      <c r="A880" s="272"/>
    </row>
    <row r="881" spans="1:1" x14ac:dyDescent="0.15">
      <c r="A881" s="272"/>
    </row>
    <row r="882" spans="1:1" x14ac:dyDescent="0.15">
      <c r="A882" s="272"/>
    </row>
    <row r="883" spans="1:1" x14ac:dyDescent="0.15">
      <c r="A883" s="272"/>
    </row>
    <row r="884" spans="1:1" x14ac:dyDescent="0.15">
      <c r="A884" s="272"/>
    </row>
    <row r="885" spans="1:1" x14ac:dyDescent="0.15">
      <c r="A885" s="272"/>
    </row>
    <row r="886" spans="1:1" x14ac:dyDescent="0.15">
      <c r="A886" s="272"/>
    </row>
    <row r="887" spans="1:1" x14ac:dyDescent="0.15">
      <c r="A887" s="272"/>
    </row>
    <row r="888" spans="1:1" x14ac:dyDescent="0.15">
      <c r="A888" s="272"/>
    </row>
    <row r="889" spans="1:1" x14ac:dyDescent="0.15">
      <c r="A889" s="272"/>
    </row>
    <row r="890" spans="1:1" x14ac:dyDescent="0.15">
      <c r="A890" s="272"/>
    </row>
    <row r="891" spans="1:1" x14ac:dyDescent="0.15">
      <c r="A891" s="272"/>
    </row>
    <row r="892" spans="1:1" x14ac:dyDescent="0.15">
      <c r="A892" s="272"/>
    </row>
    <row r="893" spans="1:1" x14ac:dyDescent="0.15">
      <c r="A893" s="272"/>
    </row>
    <row r="894" spans="1:1" x14ac:dyDescent="0.15">
      <c r="A894" s="272"/>
    </row>
    <row r="895" spans="1:1" x14ac:dyDescent="0.15">
      <c r="A895" s="272"/>
    </row>
    <row r="896" spans="1:1" x14ac:dyDescent="0.15">
      <c r="A896" s="272"/>
    </row>
    <row r="897" spans="1:1" x14ac:dyDescent="0.15">
      <c r="A897" s="272"/>
    </row>
    <row r="898" spans="1:1" x14ac:dyDescent="0.15">
      <c r="A898" s="272"/>
    </row>
    <row r="899" spans="1:1" x14ac:dyDescent="0.15">
      <c r="A899" s="272"/>
    </row>
    <row r="900" spans="1:1" x14ac:dyDescent="0.15">
      <c r="A900" s="272"/>
    </row>
    <row r="901" spans="1:1" x14ac:dyDescent="0.15">
      <c r="A901" s="272"/>
    </row>
    <row r="902" spans="1:1" x14ac:dyDescent="0.15">
      <c r="A902" s="272"/>
    </row>
    <row r="903" spans="1:1" x14ac:dyDescent="0.15">
      <c r="A903" s="272"/>
    </row>
    <row r="904" spans="1:1" x14ac:dyDescent="0.15">
      <c r="A904" s="272"/>
    </row>
    <row r="905" spans="1:1" x14ac:dyDescent="0.15">
      <c r="A905" s="272"/>
    </row>
    <row r="906" spans="1:1" x14ac:dyDescent="0.15">
      <c r="A906" s="272"/>
    </row>
    <row r="907" spans="1:1" x14ac:dyDescent="0.15">
      <c r="A907" s="272"/>
    </row>
    <row r="908" spans="1:1" x14ac:dyDescent="0.15">
      <c r="A908" s="272"/>
    </row>
    <row r="909" spans="1:1" x14ac:dyDescent="0.15">
      <c r="A909" s="272"/>
    </row>
    <row r="910" spans="1:1" x14ac:dyDescent="0.15">
      <c r="A910" s="272"/>
    </row>
    <row r="911" spans="1:1" x14ac:dyDescent="0.15">
      <c r="A911" s="272"/>
    </row>
    <row r="912" spans="1:1" x14ac:dyDescent="0.15">
      <c r="A912" s="272"/>
    </row>
    <row r="913" spans="1:1" x14ac:dyDescent="0.15">
      <c r="A913" s="272"/>
    </row>
    <row r="914" spans="1:1" x14ac:dyDescent="0.15">
      <c r="A914" s="272"/>
    </row>
    <row r="915" spans="1:1" x14ac:dyDescent="0.15">
      <c r="A915" s="272"/>
    </row>
    <row r="916" spans="1:1" x14ac:dyDescent="0.15">
      <c r="A916" s="272"/>
    </row>
    <row r="917" spans="1:1" x14ac:dyDescent="0.15">
      <c r="A917" s="272"/>
    </row>
    <row r="918" spans="1:1" x14ac:dyDescent="0.15">
      <c r="A918" s="272"/>
    </row>
    <row r="919" spans="1:1" x14ac:dyDescent="0.15">
      <c r="A919" s="272"/>
    </row>
    <row r="920" spans="1:1" x14ac:dyDescent="0.15">
      <c r="A920" s="272"/>
    </row>
    <row r="921" spans="1:1" x14ac:dyDescent="0.15">
      <c r="A921" s="272"/>
    </row>
    <row r="922" spans="1:1" x14ac:dyDescent="0.15">
      <c r="A922" s="272"/>
    </row>
    <row r="923" spans="1:1" x14ac:dyDescent="0.15">
      <c r="A923" s="272"/>
    </row>
    <row r="924" spans="1:1" x14ac:dyDescent="0.15">
      <c r="A924" s="272"/>
    </row>
    <row r="925" spans="1:1" x14ac:dyDescent="0.15">
      <c r="A925" s="272"/>
    </row>
    <row r="926" spans="1:1" x14ac:dyDescent="0.15">
      <c r="A926" s="272"/>
    </row>
    <row r="927" spans="1:1" x14ac:dyDescent="0.15">
      <c r="A927" s="272"/>
    </row>
    <row r="928" spans="1:1" x14ac:dyDescent="0.15">
      <c r="A928" s="272"/>
    </row>
    <row r="929" spans="1:1" x14ac:dyDescent="0.15">
      <c r="A929" s="272"/>
    </row>
    <row r="930" spans="1:1" x14ac:dyDescent="0.15">
      <c r="A930" s="272"/>
    </row>
    <row r="931" spans="1:1" x14ac:dyDescent="0.15">
      <c r="A931" s="272"/>
    </row>
    <row r="932" spans="1:1" x14ac:dyDescent="0.15">
      <c r="A932" s="272"/>
    </row>
    <row r="933" spans="1:1" x14ac:dyDescent="0.15">
      <c r="A933" s="272"/>
    </row>
    <row r="934" spans="1:1" x14ac:dyDescent="0.15">
      <c r="A934" s="272"/>
    </row>
    <row r="935" spans="1:1" x14ac:dyDescent="0.15">
      <c r="A935" s="272"/>
    </row>
    <row r="936" spans="1:1" x14ac:dyDescent="0.15">
      <c r="A936" s="272"/>
    </row>
    <row r="937" spans="1:1" x14ac:dyDescent="0.15">
      <c r="A937" s="272"/>
    </row>
    <row r="938" spans="1:1" x14ac:dyDescent="0.15">
      <c r="A938" s="272"/>
    </row>
    <row r="939" spans="1:1" x14ac:dyDescent="0.15">
      <c r="A939" s="272"/>
    </row>
    <row r="940" spans="1:1" x14ac:dyDescent="0.15">
      <c r="A940" s="272"/>
    </row>
    <row r="941" spans="1:1" x14ac:dyDescent="0.15">
      <c r="A941" s="272"/>
    </row>
    <row r="942" spans="1:1" x14ac:dyDescent="0.15">
      <c r="A942" s="272"/>
    </row>
    <row r="943" spans="1:1" x14ac:dyDescent="0.15">
      <c r="A943" s="272"/>
    </row>
    <row r="944" spans="1:1" x14ac:dyDescent="0.15">
      <c r="A944" s="272"/>
    </row>
    <row r="945" spans="1:1" x14ac:dyDescent="0.15">
      <c r="A945" s="272"/>
    </row>
    <row r="946" spans="1:1" x14ac:dyDescent="0.15">
      <c r="A946" s="272"/>
    </row>
    <row r="947" spans="1:1" x14ac:dyDescent="0.15">
      <c r="A947" s="272"/>
    </row>
    <row r="948" spans="1:1" x14ac:dyDescent="0.15">
      <c r="A948" s="272"/>
    </row>
    <row r="949" spans="1:1" x14ac:dyDescent="0.15">
      <c r="A949" s="272"/>
    </row>
    <row r="950" spans="1:1" x14ac:dyDescent="0.15">
      <c r="A950" s="272"/>
    </row>
    <row r="951" spans="1:1" x14ac:dyDescent="0.15">
      <c r="A951" s="272"/>
    </row>
    <row r="952" spans="1:1" x14ac:dyDescent="0.15">
      <c r="A952" s="272"/>
    </row>
    <row r="953" spans="1:1" x14ac:dyDescent="0.15">
      <c r="A953" s="272"/>
    </row>
    <row r="954" spans="1:1" x14ac:dyDescent="0.15">
      <c r="A954" s="272"/>
    </row>
    <row r="955" spans="1:1" x14ac:dyDescent="0.15">
      <c r="A955" s="272"/>
    </row>
    <row r="956" spans="1:1" x14ac:dyDescent="0.15">
      <c r="A956" s="272"/>
    </row>
    <row r="957" spans="1:1" x14ac:dyDescent="0.15">
      <c r="A957" s="272"/>
    </row>
    <row r="958" spans="1:1" x14ac:dyDescent="0.15">
      <c r="A958" s="272"/>
    </row>
    <row r="959" spans="1:1" x14ac:dyDescent="0.15">
      <c r="A959" s="272"/>
    </row>
    <row r="960" spans="1:1" x14ac:dyDescent="0.15">
      <c r="A960" s="272"/>
    </row>
    <row r="961" spans="1:1" x14ac:dyDescent="0.15">
      <c r="A961" s="272"/>
    </row>
    <row r="962" spans="1:1" x14ac:dyDescent="0.15">
      <c r="A962" s="272"/>
    </row>
    <row r="963" spans="1:1" x14ac:dyDescent="0.15">
      <c r="A963" s="272"/>
    </row>
    <row r="964" spans="1:1" x14ac:dyDescent="0.15">
      <c r="A964" s="272"/>
    </row>
    <row r="965" spans="1:1" x14ac:dyDescent="0.15">
      <c r="A965" s="272"/>
    </row>
    <row r="966" spans="1:1" x14ac:dyDescent="0.15">
      <c r="A966" s="272"/>
    </row>
    <row r="967" spans="1:1" x14ac:dyDescent="0.15">
      <c r="A967" s="272"/>
    </row>
    <row r="968" spans="1:1" x14ac:dyDescent="0.15">
      <c r="A968" s="272"/>
    </row>
    <row r="969" spans="1:1" x14ac:dyDescent="0.15">
      <c r="A969" s="272"/>
    </row>
    <row r="970" spans="1:1" x14ac:dyDescent="0.15">
      <c r="A970" s="272"/>
    </row>
    <row r="971" spans="1:1" x14ac:dyDescent="0.15">
      <c r="A971" s="272"/>
    </row>
    <row r="972" spans="1:1" x14ac:dyDescent="0.15">
      <c r="A972" s="272"/>
    </row>
    <row r="973" spans="1:1" x14ac:dyDescent="0.15">
      <c r="A973" s="272"/>
    </row>
    <row r="974" spans="1:1" x14ac:dyDescent="0.15">
      <c r="A974" s="272"/>
    </row>
    <row r="975" spans="1:1" x14ac:dyDescent="0.15">
      <c r="A975" s="272"/>
    </row>
    <row r="976" spans="1:1" x14ac:dyDescent="0.15">
      <c r="A976" s="272"/>
    </row>
    <row r="977" spans="1:1" x14ac:dyDescent="0.15">
      <c r="A977" s="272"/>
    </row>
    <row r="978" spans="1:1" x14ac:dyDescent="0.15">
      <c r="A978" s="272"/>
    </row>
    <row r="979" spans="1:1" x14ac:dyDescent="0.15">
      <c r="A979" s="272"/>
    </row>
    <row r="980" spans="1:1" x14ac:dyDescent="0.15">
      <c r="A980" s="272"/>
    </row>
    <row r="981" spans="1:1" x14ac:dyDescent="0.15">
      <c r="A981" s="272"/>
    </row>
    <row r="982" spans="1:1" x14ac:dyDescent="0.15">
      <c r="A982" s="272"/>
    </row>
    <row r="983" spans="1:1" x14ac:dyDescent="0.15">
      <c r="A983" s="272"/>
    </row>
    <row r="984" spans="1:1" x14ac:dyDescent="0.15">
      <c r="A984" s="272"/>
    </row>
    <row r="985" spans="1:1" x14ac:dyDescent="0.15">
      <c r="A985" s="272"/>
    </row>
    <row r="986" spans="1:1" x14ac:dyDescent="0.15">
      <c r="A986" s="272"/>
    </row>
    <row r="987" spans="1:1" x14ac:dyDescent="0.15">
      <c r="A987" s="272"/>
    </row>
    <row r="988" spans="1:1" x14ac:dyDescent="0.15">
      <c r="A988" s="272"/>
    </row>
    <row r="989" spans="1:1" x14ac:dyDescent="0.15">
      <c r="A989" s="272"/>
    </row>
    <row r="990" spans="1:1" x14ac:dyDescent="0.15">
      <c r="A990" s="272"/>
    </row>
    <row r="991" spans="1:1" x14ac:dyDescent="0.15">
      <c r="A991" s="272"/>
    </row>
    <row r="992" spans="1:1" x14ac:dyDescent="0.15">
      <c r="A992" s="272"/>
    </row>
    <row r="993" spans="1:1" x14ac:dyDescent="0.15">
      <c r="A993" s="272"/>
    </row>
    <row r="994" spans="1:1" x14ac:dyDescent="0.15">
      <c r="A994" s="272"/>
    </row>
    <row r="995" spans="1:1" x14ac:dyDescent="0.15">
      <c r="A995" s="272"/>
    </row>
    <row r="996" spans="1:1" x14ac:dyDescent="0.15">
      <c r="A996" s="272"/>
    </row>
    <row r="997" spans="1:1" x14ac:dyDescent="0.15">
      <c r="A997" s="272"/>
    </row>
    <row r="998" spans="1:1" x14ac:dyDescent="0.15">
      <c r="A998" s="272"/>
    </row>
    <row r="999" spans="1:1" x14ac:dyDescent="0.15">
      <c r="A999" s="272"/>
    </row>
    <row r="1000" spans="1:1" x14ac:dyDescent="0.15">
      <c r="A1000" s="272"/>
    </row>
    <row r="1001" spans="1:1" x14ac:dyDescent="0.15">
      <c r="A1001" s="272"/>
    </row>
    <row r="1002" spans="1:1" x14ac:dyDescent="0.15">
      <c r="A1002" s="272"/>
    </row>
    <row r="1003" spans="1:1" x14ac:dyDescent="0.15">
      <c r="A1003" s="272"/>
    </row>
    <row r="1004" spans="1:1" x14ac:dyDescent="0.15">
      <c r="A1004" s="272"/>
    </row>
    <row r="1005" spans="1:1" x14ac:dyDescent="0.15">
      <c r="A1005" s="272"/>
    </row>
    <row r="1006" spans="1:1" x14ac:dyDescent="0.15">
      <c r="A1006" s="272"/>
    </row>
    <row r="1007" spans="1:1" x14ac:dyDescent="0.15">
      <c r="A1007" s="272"/>
    </row>
    <row r="1008" spans="1:1" x14ac:dyDescent="0.15">
      <c r="A1008" s="272"/>
    </row>
    <row r="1009" spans="1:1" x14ac:dyDescent="0.15">
      <c r="A1009" s="272"/>
    </row>
    <row r="1010" spans="1:1" x14ac:dyDescent="0.15">
      <c r="A1010" s="272"/>
    </row>
    <row r="1011" spans="1:1" x14ac:dyDescent="0.15">
      <c r="A1011" s="272"/>
    </row>
    <row r="1012" spans="1:1" x14ac:dyDescent="0.15">
      <c r="A1012" s="272"/>
    </row>
    <row r="1013" spans="1:1" x14ac:dyDescent="0.15">
      <c r="A1013" s="272"/>
    </row>
    <row r="1014" spans="1:1" x14ac:dyDescent="0.15">
      <c r="A1014" s="272"/>
    </row>
    <row r="1015" spans="1:1" x14ac:dyDescent="0.15">
      <c r="A1015" s="272"/>
    </row>
    <row r="1016" spans="1:1" x14ac:dyDescent="0.15">
      <c r="A1016" s="272"/>
    </row>
    <row r="1017" spans="1:1" x14ac:dyDescent="0.15">
      <c r="A1017" s="272"/>
    </row>
    <row r="1018" spans="1:1" x14ac:dyDescent="0.15">
      <c r="A1018" s="272"/>
    </row>
    <row r="1019" spans="1:1" x14ac:dyDescent="0.15">
      <c r="A1019" s="272"/>
    </row>
    <row r="1020" spans="1:1" x14ac:dyDescent="0.15">
      <c r="A1020" s="272"/>
    </row>
    <row r="1021" spans="1:1" x14ac:dyDescent="0.15">
      <c r="A1021" s="272"/>
    </row>
    <row r="1022" spans="1:1" x14ac:dyDescent="0.15">
      <c r="A1022" s="272"/>
    </row>
    <row r="1023" spans="1:1" x14ac:dyDescent="0.15">
      <c r="A1023" s="272"/>
    </row>
    <row r="1024" spans="1:1" x14ac:dyDescent="0.15">
      <c r="A1024" s="272"/>
    </row>
    <row r="1025" spans="1:1" x14ac:dyDescent="0.15">
      <c r="A1025" s="272"/>
    </row>
    <row r="1026" spans="1:1" x14ac:dyDescent="0.15">
      <c r="A1026" s="272"/>
    </row>
    <row r="1027" spans="1:1" x14ac:dyDescent="0.15">
      <c r="A1027" s="272"/>
    </row>
    <row r="1028" spans="1:1" x14ac:dyDescent="0.15">
      <c r="A1028" s="272"/>
    </row>
    <row r="1029" spans="1:1" x14ac:dyDescent="0.15">
      <c r="A1029" s="272"/>
    </row>
    <row r="1030" spans="1:1" x14ac:dyDescent="0.15">
      <c r="A1030" s="272"/>
    </row>
    <row r="1031" spans="1:1" x14ac:dyDescent="0.15">
      <c r="A1031" s="272"/>
    </row>
    <row r="1032" spans="1:1" x14ac:dyDescent="0.15">
      <c r="A1032" s="272"/>
    </row>
    <row r="1033" spans="1:1" x14ac:dyDescent="0.15">
      <c r="A1033" s="272"/>
    </row>
    <row r="1034" spans="1:1" x14ac:dyDescent="0.15">
      <c r="A1034" s="272"/>
    </row>
    <row r="1035" spans="1:1" x14ac:dyDescent="0.15">
      <c r="A1035" s="272"/>
    </row>
    <row r="1036" spans="1:1" x14ac:dyDescent="0.15">
      <c r="A1036" s="272"/>
    </row>
    <row r="1037" spans="1:1" x14ac:dyDescent="0.15">
      <c r="A1037" s="272"/>
    </row>
    <row r="1038" spans="1:1" x14ac:dyDescent="0.15">
      <c r="A1038" s="272"/>
    </row>
    <row r="1039" spans="1:1" x14ac:dyDescent="0.15">
      <c r="A1039" s="272"/>
    </row>
    <row r="1040" spans="1:1" x14ac:dyDescent="0.15">
      <c r="A1040" s="272"/>
    </row>
    <row r="1041" spans="1:1" x14ac:dyDescent="0.15">
      <c r="A1041" s="272"/>
    </row>
    <row r="1042" spans="1:1" x14ac:dyDescent="0.15">
      <c r="A1042" s="272"/>
    </row>
    <row r="1043" spans="1:1" x14ac:dyDescent="0.15">
      <c r="A1043" s="272"/>
    </row>
    <row r="1044" spans="1:1" x14ac:dyDescent="0.15">
      <c r="A1044" s="272"/>
    </row>
    <row r="1045" spans="1:1" x14ac:dyDescent="0.15">
      <c r="A1045" s="272"/>
    </row>
    <row r="1046" spans="1:1" x14ac:dyDescent="0.15">
      <c r="A1046" s="272"/>
    </row>
    <row r="1047" spans="1:1" x14ac:dyDescent="0.15">
      <c r="A1047" s="272"/>
    </row>
    <row r="1048" spans="1:1" x14ac:dyDescent="0.15">
      <c r="A1048" s="272"/>
    </row>
    <row r="1049" spans="1:1" x14ac:dyDescent="0.15">
      <c r="A1049" s="272"/>
    </row>
    <row r="1050" spans="1:1" x14ac:dyDescent="0.15">
      <c r="A1050" s="272"/>
    </row>
    <row r="1051" spans="1:1" x14ac:dyDescent="0.15">
      <c r="A1051" s="272"/>
    </row>
    <row r="1052" spans="1:1" x14ac:dyDescent="0.15">
      <c r="A1052" s="272"/>
    </row>
    <row r="1053" spans="1:1" x14ac:dyDescent="0.15">
      <c r="A1053" s="272"/>
    </row>
    <row r="1054" spans="1:1" x14ac:dyDescent="0.15">
      <c r="A1054" s="272"/>
    </row>
    <row r="1055" spans="1:1" x14ac:dyDescent="0.15">
      <c r="A1055" s="272"/>
    </row>
    <row r="1056" spans="1:1" x14ac:dyDescent="0.15">
      <c r="A1056" s="272"/>
    </row>
    <row r="1057" spans="1:1" x14ac:dyDescent="0.15">
      <c r="A1057" s="272"/>
    </row>
    <row r="1058" spans="1:1" x14ac:dyDescent="0.15">
      <c r="A1058" s="272"/>
    </row>
    <row r="1059" spans="1:1" x14ac:dyDescent="0.15">
      <c r="A1059" s="272"/>
    </row>
    <row r="1060" spans="1:1" x14ac:dyDescent="0.15">
      <c r="A1060" s="272"/>
    </row>
    <row r="1061" spans="1:1" x14ac:dyDescent="0.15">
      <c r="A1061" s="272"/>
    </row>
    <row r="1062" spans="1:1" x14ac:dyDescent="0.15">
      <c r="A1062" s="272"/>
    </row>
    <row r="1063" spans="1:1" x14ac:dyDescent="0.15">
      <c r="A1063" s="272"/>
    </row>
    <row r="1064" spans="1:1" x14ac:dyDescent="0.15">
      <c r="A1064" s="272"/>
    </row>
    <row r="1065" spans="1:1" x14ac:dyDescent="0.15">
      <c r="A1065" s="272"/>
    </row>
    <row r="1066" spans="1:1" x14ac:dyDescent="0.15">
      <c r="A1066" s="272"/>
    </row>
    <row r="1067" spans="1:1" x14ac:dyDescent="0.15">
      <c r="A1067" s="272"/>
    </row>
    <row r="1068" spans="1:1" x14ac:dyDescent="0.15">
      <c r="A1068" s="272"/>
    </row>
    <row r="1069" spans="1:1" x14ac:dyDescent="0.15">
      <c r="A1069" s="272"/>
    </row>
    <row r="1070" spans="1:1" x14ac:dyDescent="0.15">
      <c r="A1070" s="272"/>
    </row>
    <row r="1071" spans="1:1" x14ac:dyDescent="0.15">
      <c r="A1071" s="272"/>
    </row>
    <row r="1072" spans="1:1" x14ac:dyDescent="0.15">
      <c r="A1072" s="272"/>
    </row>
    <row r="1073" spans="1:1" x14ac:dyDescent="0.15">
      <c r="A1073" s="272"/>
    </row>
    <row r="1074" spans="1:1" x14ac:dyDescent="0.15">
      <c r="A1074" s="272"/>
    </row>
    <row r="1075" spans="1:1" x14ac:dyDescent="0.15">
      <c r="A1075" s="272"/>
    </row>
    <row r="1076" spans="1:1" x14ac:dyDescent="0.15">
      <c r="A1076" s="272"/>
    </row>
    <row r="1077" spans="1:1" x14ac:dyDescent="0.15">
      <c r="A1077" s="272"/>
    </row>
    <row r="1078" spans="1:1" x14ac:dyDescent="0.15">
      <c r="A1078" s="272"/>
    </row>
    <row r="1079" spans="1:1" x14ac:dyDescent="0.15">
      <c r="A1079" s="272"/>
    </row>
    <row r="1080" spans="1:1" x14ac:dyDescent="0.15">
      <c r="A1080" s="272"/>
    </row>
    <row r="1081" spans="1:1" x14ac:dyDescent="0.15">
      <c r="A1081" s="272"/>
    </row>
    <row r="1082" spans="1:1" x14ac:dyDescent="0.15">
      <c r="A1082" s="272"/>
    </row>
    <row r="1083" spans="1:1" x14ac:dyDescent="0.15">
      <c r="A1083" s="272"/>
    </row>
    <row r="1084" spans="1:1" x14ac:dyDescent="0.15">
      <c r="A1084" s="272"/>
    </row>
    <row r="1085" spans="1:1" x14ac:dyDescent="0.15">
      <c r="A1085" s="272"/>
    </row>
    <row r="1086" spans="1:1" x14ac:dyDescent="0.15">
      <c r="A1086" s="272"/>
    </row>
    <row r="1087" spans="1:1" x14ac:dyDescent="0.15">
      <c r="A1087" s="272"/>
    </row>
    <row r="1088" spans="1:1" x14ac:dyDescent="0.15">
      <c r="A1088" s="272"/>
    </row>
    <row r="1089" spans="1:1" x14ac:dyDescent="0.15">
      <c r="A1089" s="272"/>
    </row>
    <row r="1090" spans="1:1" x14ac:dyDescent="0.15">
      <c r="A1090" s="272"/>
    </row>
    <row r="1091" spans="1:1" x14ac:dyDescent="0.15">
      <c r="A1091" s="272"/>
    </row>
    <row r="1092" spans="1:1" x14ac:dyDescent="0.15">
      <c r="A1092" s="272"/>
    </row>
    <row r="1093" spans="1:1" x14ac:dyDescent="0.15">
      <c r="A1093" s="272"/>
    </row>
    <row r="1094" spans="1:1" x14ac:dyDescent="0.15">
      <c r="A1094" s="272"/>
    </row>
    <row r="1095" spans="1:1" x14ac:dyDescent="0.15">
      <c r="A1095" s="272"/>
    </row>
    <row r="1096" spans="1:1" x14ac:dyDescent="0.15">
      <c r="A1096" s="272"/>
    </row>
    <row r="1097" spans="1:1" x14ac:dyDescent="0.15">
      <c r="A1097" s="272"/>
    </row>
    <row r="1098" spans="1:1" x14ac:dyDescent="0.15">
      <c r="A1098" s="272"/>
    </row>
    <row r="1099" spans="1:1" x14ac:dyDescent="0.15">
      <c r="A1099" s="272"/>
    </row>
    <row r="1100" spans="1:1" x14ac:dyDescent="0.15">
      <c r="A1100" s="272"/>
    </row>
    <row r="1101" spans="1:1" x14ac:dyDescent="0.15">
      <c r="A1101" s="272"/>
    </row>
    <row r="1102" spans="1:1" x14ac:dyDescent="0.15">
      <c r="A1102" s="272"/>
    </row>
    <row r="1103" spans="1:1" x14ac:dyDescent="0.15">
      <c r="A1103" s="272"/>
    </row>
    <row r="1104" spans="1:1" x14ac:dyDescent="0.15">
      <c r="A1104" s="272"/>
    </row>
    <row r="1105" spans="1:1" x14ac:dyDescent="0.15">
      <c r="A1105" s="272"/>
    </row>
    <row r="1106" spans="1:1" x14ac:dyDescent="0.15">
      <c r="A1106" s="272"/>
    </row>
    <row r="1107" spans="1:1" x14ac:dyDescent="0.15">
      <c r="A1107" s="272"/>
    </row>
    <row r="1108" spans="1:1" x14ac:dyDescent="0.15">
      <c r="A1108" s="272"/>
    </row>
    <row r="1109" spans="1:1" x14ac:dyDescent="0.15">
      <c r="A1109" s="272"/>
    </row>
    <row r="1110" spans="1:1" x14ac:dyDescent="0.15">
      <c r="A1110" s="272"/>
    </row>
    <row r="1111" spans="1:1" x14ac:dyDescent="0.15">
      <c r="A1111" s="272"/>
    </row>
    <row r="1112" spans="1:1" x14ac:dyDescent="0.15">
      <c r="A1112" s="272"/>
    </row>
    <row r="1113" spans="1:1" x14ac:dyDescent="0.15">
      <c r="A1113" s="272"/>
    </row>
    <row r="1114" spans="1:1" x14ac:dyDescent="0.15">
      <c r="A1114" s="272"/>
    </row>
    <row r="1115" spans="1:1" x14ac:dyDescent="0.15">
      <c r="A1115" s="272"/>
    </row>
    <row r="1116" spans="1:1" x14ac:dyDescent="0.15">
      <c r="A1116" s="272"/>
    </row>
    <row r="1117" spans="1:1" x14ac:dyDescent="0.15">
      <c r="A1117" s="272"/>
    </row>
    <row r="1118" spans="1:1" x14ac:dyDescent="0.15">
      <c r="A1118" s="272"/>
    </row>
    <row r="1119" spans="1:1" x14ac:dyDescent="0.15">
      <c r="A1119" s="272"/>
    </row>
    <row r="1120" spans="1:1" x14ac:dyDescent="0.15">
      <c r="A1120" s="272"/>
    </row>
    <row r="1121" spans="1:1" x14ac:dyDescent="0.15">
      <c r="A1121" s="272"/>
    </row>
    <row r="1122" spans="1:1" x14ac:dyDescent="0.15">
      <c r="A1122" s="272"/>
    </row>
    <row r="1123" spans="1:1" x14ac:dyDescent="0.15">
      <c r="A1123" s="272"/>
    </row>
    <row r="1124" spans="1:1" x14ac:dyDescent="0.15">
      <c r="A1124" s="272"/>
    </row>
    <row r="1125" spans="1:1" x14ac:dyDescent="0.15">
      <c r="A1125" s="272"/>
    </row>
    <row r="1126" spans="1:1" x14ac:dyDescent="0.15">
      <c r="A1126" s="272"/>
    </row>
    <row r="1127" spans="1:1" x14ac:dyDescent="0.15">
      <c r="A1127" s="272"/>
    </row>
    <row r="1128" spans="1:1" x14ac:dyDescent="0.15">
      <c r="A1128" s="272"/>
    </row>
    <row r="1129" spans="1:1" x14ac:dyDescent="0.15">
      <c r="A1129" s="272"/>
    </row>
    <row r="1130" spans="1:1" x14ac:dyDescent="0.15">
      <c r="A1130" s="272"/>
    </row>
    <row r="1131" spans="1:1" x14ac:dyDescent="0.15">
      <c r="A1131" s="272"/>
    </row>
    <row r="1132" spans="1:1" x14ac:dyDescent="0.15">
      <c r="A1132" s="272"/>
    </row>
    <row r="1133" spans="1:1" x14ac:dyDescent="0.15">
      <c r="A1133" s="272"/>
    </row>
    <row r="1134" spans="1:1" x14ac:dyDescent="0.15">
      <c r="A1134" s="272"/>
    </row>
    <row r="1135" spans="1:1" x14ac:dyDescent="0.15">
      <c r="A1135" s="272"/>
    </row>
    <row r="1136" spans="1:1" x14ac:dyDescent="0.15">
      <c r="A1136" s="272"/>
    </row>
    <row r="1137" spans="1:1" x14ac:dyDescent="0.15">
      <c r="A1137" s="272"/>
    </row>
    <row r="1138" spans="1:1" x14ac:dyDescent="0.15">
      <c r="A1138" s="272"/>
    </row>
    <row r="1139" spans="1:1" x14ac:dyDescent="0.15">
      <c r="A1139" s="272"/>
    </row>
    <row r="1140" spans="1:1" x14ac:dyDescent="0.15">
      <c r="A1140" s="272"/>
    </row>
    <row r="1141" spans="1:1" x14ac:dyDescent="0.15">
      <c r="A1141" s="272"/>
    </row>
    <row r="1142" spans="1:1" x14ac:dyDescent="0.15">
      <c r="A1142" s="272"/>
    </row>
    <row r="1143" spans="1:1" x14ac:dyDescent="0.15">
      <c r="A1143" s="272"/>
    </row>
    <row r="1144" spans="1:1" x14ac:dyDescent="0.15">
      <c r="A1144" s="272"/>
    </row>
    <row r="1145" spans="1:1" x14ac:dyDescent="0.15">
      <c r="A1145" s="272"/>
    </row>
    <row r="1146" spans="1:1" x14ac:dyDescent="0.15">
      <c r="A1146" s="272"/>
    </row>
    <row r="1147" spans="1:1" x14ac:dyDescent="0.15">
      <c r="A1147" s="272"/>
    </row>
    <row r="1148" spans="1:1" x14ac:dyDescent="0.15">
      <c r="A1148" s="272"/>
    </row>
    <row r="1149" spans="1:1" x14ac:dyDescent="0.15">
      <c r="A1149" s="272"/>
    </row>
    <row r="1150" spans="1:1" x14ac:dyDescent="0.15">
      <c r="A1150" s="272"/>
    </row>
    <row r="1151" spans="1:1" x14ac:dyDescent="0.15">
      <c r="A1151" s="272"/>
    </row>
    <row r="1152" spans="1:1" x14ac:dyDescent="0.15">
      <c r="A1152" s="272"/>
    </row>
    <row r="1153" spans="1:1" x14ac:dyDescent="0.15">
      <c r="A1153" s="272"/>
    </row>
    <row r="1154" spans="1:1" x14ac:dyDescent="0.15">
      <c r="A1154" s="272"/>
    </row>
    <row r="1155" spans="1:1" x14ac:dyDescent="0.15">
      <c r="A1155" s="272"/>
    </row>
    <row r="1156" spans="1:1" x14ac:dyDescent="0.15">
      <c r="A1156" s="272"/>
    </row>
    <row r="1157" spans="1:1" x14ac:dyDescent="0.15">
      <c r="A1157" s="272"/>
    </row>
    <row r="1158" spans="1:1" x14ac:dyDescent="0.15">
      <c r="A1158" s="272"/>
    </row>
    <row r="1159" spans="1:1" x14ac:dyDescent="0.15">
      <c r="A1159" s="272"/>
    </row>
    <row r="1160" spans="1:1" x14ac:dyDescent="0.15">
      <c r="A1160" s="272"/>
    </row>
    <row r="1161" spans="1:1" x14ac:dyDescent="0.15">
      <c r="A1161" s="272"/>
    </row>
    <row r="1162" spans="1:1" x14ac:dyDescent="0.15">
      <c r="A1162" s="272"/>
    </row>
    <row r="1163" spans="1:1" x14ac:dyDescent="0.15">
      <c r="A1163" s="272"/>
    </row>
    <row r="1164" spans="1:1" x14ac:dyDescent="0.15">
      <c r="A1164" s="272"/>
    </row>
    <row r="1165" spans="1:1" x14ac:dyDescent="0.15">
      <c r="A1165" s="272"/>
    </row>
    <row r="1166" spans="1:1" x14ac:dyDescent="0.15">
      <c r="A1166" s="272"/>
    </row>
    <row r="1167" spans="1:1" x14ac:dyDescent="0.15">
      <c r="A1167" s="272"/>
    </row>
    <row r="1168" spans="1:1" x14ac:dyDescent="0.15">
      <c r="A1168" s="272"/>
    </row>
    <row r="1169" spans="1:1" x14ac:dyDescent="0.15">
      <c r="A1169" s="272"/>
    </row>
    <row r="1170" spans="1:1" x14ac:dyDescent="0.15">
      <c r="A1170" s="272"/>
    </row>
    <row r="1171" spans="1:1" x14ac:dyDescent="0.15">
      <c r="A1171" s="272"/>
    </row>
    <row r="1172" spans="1:1" x14ac:dyDescent="0.15">
      <c r="A1172" s="272"/>
    </row>
    <row r="1173" spans="1:1" x14ac:dyDescent="0.15">
      <c r="A1173" s="272"/>
    </row>
    <row r="1174" spans="1:1" x14ac:dyDescent="0.15">
      <c r="A1174" s="272"/>
    </row>
    <row r="1175" spans="1:1" x14ac:dyDescent="0.15">
      <c r="A1175" s="272"/>
    </row>
    <row r="1176" spans="1:1" x14ac:dyDescent="0.15">
      <c r="A1176" s="272"/>
    </row>
    <row r="1177" spans="1:1" x14ac:dyDescent="0.15">
      <c r="A1177" s="272"/>
    </row>
    <row r="1178" spans="1:1" x14ac:dyDescent="0.15">
      <c r="A1178" s="272"/>
    </row>
    <row r="1179" spans="1:1" x14ac:dyDescent="0.15">
      <c r="A1179" s="272"/>
    </row>
    <row r="1180" spans="1:1" x14ac:dyDescent="0.15">
      <c r="A1180" s="272"/>
    </row>
    <row r="1181" spans="1:1" x14ac:dyDescent="0.15">
      <c r="A1181" s="272"/>
    </row>
    <row r="1182" spans="1:1" x14ac:dyDescent="0.15">
      <c r="A1182" s="272"/>
    </row>
    <row r="1183" spans="1:1" x14ac:dyDescent="0.15">
      <c r="A1183" s="272"/>
    </row>
    <row r="1184" spans="1:1" x14ac:dyDescent="0.15">
      <c r="A1184" s="272"/>
    </row>
    <row r="1185" spans="1:1" x14ac:dyDescent="0.15">
      <c r="A1185" s="272"/>
    </row>
    <row r="1186" spans="1:1" x14ac:dyDescent="0.15">
      <c r="A1186" s="272"/>
    </row>
    <row r="1187" spans="1:1" x14ac:dyDescent="0.15">
      <c r="A1187" s="272"/>
    </row>
    <row r="1188" spans="1:1" x14ac:dyDescent="0.15">
      <c r="A1188" s="272"/>
    </row>
    <row r="1189" spans="1:1" x14ac:dyDescent="0.15">
      <c r="A1189" s="272"/>
    </row>
    <row r="1190" spans="1:1" x14ac:dyDescent="0.15">
      <c r="A1190" s="272"/>
    </row>
    <row r="1191" spans="1:1" x14ac:dyDescent="0.15">
      <c r="A1191" s="272"/>
    </row>
    <row r="1192" spans="1:1" x14ac:dyDescent="0.15">
      <c r="A1192" s="272"/>
    </row>
    <row r="1193" spans="1:1" x14ac:dyDescent="0.15">
      <c r="A1193" s="272"/>
    </row>
    <row r="1194" spans="1:1" x14ac:dyDescent="0.15">
      <c r="A1194" s="272"/>
    </row>
    <row r="1195" spans="1:1" x14ac:dyDescent="0.15">
      <c r="A1195" s="272"/>
    </row>
    <row r="1196" spans="1:1" x14ac:dyDescent="0.15">
      <c r="A1196" s="272"/>
    </row>
    <row r="1197" spans="1:1" x14ac:dyDescent="0.15">
      <c r="A1197" s="272"/>
    </row>
    <row r="1198" spans="1:1" x14ac:dyDescent="0.15">
      <c r="A1198" s="272"/>
    </row>
    <row r="1199" spans="1:1" x14ac:dyDescent="0.15">
      <c r="A1199" s="272"/>
    </row>
    <row r="1200" spans="1:1" x14ac:dyDescent="0.15">
      <c r="A1200" s="272"/>
    </row>
    <row r="1201" spans="1:1" x14ac:dyDescent="0.15">
      <c r="A1201" s="272"/>
    </row>
    <row r="1202" spans="1:1" x14ac:dyDescent="0.15">
      <c r="A1202" s="272"/>
    </row>
    <row r="1203" spans="1:1" x14ac:dyDescent="0.15">
      <c r="A1203" s="272"/>
    </row>
    <row r="1204" spans="1:1" x14ac:dyDescent="0.15">
      <c r="A1204" s="272"/>
    </row>
    <row r="1205" spans="1:1" x14ac:dyDescent="0.15">
      <c r="A1205" s="272"/>
    </row>
    <row r="1206" spans="1:1" x14ac:dyDescent="0.15">
      <c r="A1206" s="272"/>
    </row>
    <row r="1207" spans="1:1" x14ac:dyDescent="0.15">
      <c r="A1207" s="272"/>
    </row>
    <row r="1208" spans="1:1" x14ac:dyDescent="0.15">
      <c r="A1208" s="272"/>
    </row>
    <row r="1209" spans="1:1" x14ac:dyDescent="0.15">
      <c r="A1209" s="272"/>
    </row>
    <row r="1210" spans="1:1" x14ac:dyDescent="0.15">
      <c r="A1210" s="272"/>
    </row>
    <row r="1211" spans="1:1" x14ac:dyDescent="0.15">
      <c r="A1211" s="272"/>
    </row>
    <row r="1212" spans="1:1" x14ac:dyDescent="0.15">
      <c r="A1212" s="272"/>
    </row>
    <row r="1213" spans="1:1" x14ac:dyDescent="0.15">
      <c r="A1213" s="272"/>
    </row>
    <row r="1214" spans="1:1" x14ac:dyDescent="0.15">
      <c r="A1214" s="272"/>
    </row>
    <row r="1215" spans="1:1" x14ac:dyDescent="0.15">
      <c r="A1215" s="272"/>
    </row>
    <row r="1216" spans="1:1" x14ac:dyDescent="0.15">
      <c r="A1216" s="272"/>
    </row>
    <row r="1217" spans="1:1" x14ac:dyDescent="0.15">
      <c r="A1217" s="272"/>
    </row>
    <row r="1218" spans="1:1" x14ac:dyDescent="0.15">
      <c r="A1218" s="272"/>
    </row>
    <row r="1219" spans="1:1" x14ac:dyDescent="0.15">
      <c r="A1219" s="272"/>
    </row>
    <row r="1220" spans="1:1" x14ac:dyDescent="0.15">
      <c r="A1220" s="272"/>
    </row>
    <row r="1221" spans="1:1" x14ac:dyDescent="0.15">
      <c r="A1221" s="272"/>
    </row>
    <row r="1222" spans="1:1" x14ac:dyDescent="0.15">
      <c r="A1222" s="272"/>
    </row>
    <row r="1223" spans="1:1" x14ac:dyDescent="0.15">
      <c r="A1223" s="272"/>
    </row>
    <row r="1224" spans="1:1" x14ac:dyDescent="0.15">
      <c r="A1224" s="272"/>
    </row>
    <row r="1225" spans="1:1" x14ac:dyDescent="0.15">
      <c r="A1225" s="272"/>
    </row>
    <row r="1226" spans="1:1" x14ac:dyDescent="0.15">
      <c r="A1226" s="272"/>
    </row>
    <row r="1227" spans="1:1" x14ac:dyDescent="0.15">
      <c r="A1227" s="272"/>
    </row>
    <row r="1228" spans="1:1" x14ac:dyDescent="0.15">
      <c r="A1228" s="272"/>
    </row>
    <row r="1229" spans="1:1" x14ac:dyDescent="0.15">
      <c r="A1229" s="272"/>
    </row>
    <row r="1230" spans="1:1" x14ac:dyDescent="0.15">
      <c r="A1230" s="272"/>
    </row>
    <row r="1231" spans="1:1" x14ac:dyDescent="0.15">
      <c r="A1231" s="272"/>
    </row>
    <row r="1232" spans="1:1" x14ac:dyDescent="0.15">
      <c r="A1232" s="272"/>
    </row>
    <row r="1233" spans="1:1" x14ac:dyDescent="0.15">
      <c r="A1233" s="272"/>
    </row>
    <row r="1234" spans="1:1" x14ac:dyDescent="0.15">
      <c r="A1234" s="272"/>
    </row>
    <row r="1235" spans="1:1" x14ac:dyDescent="0.15">
      <c r="A1235" s="272"/>
    </row>
    <row r="1236" spans="1:1" x14ac:dyDescent="0.15">
      <c r="A1236" s="272"/>
    </row>
    <row r="1237" spans="1:1" x14ac:dyDescent="0.15">
      <c r="A1237" s="272"/>
    </row>
    <row r="1238" spans="1:1" x14ac:dyDescent="0.15">
      <c r="A1238" s="272"/>
    </row>
    <row r="1239" spans="1:1" x14ac:dyDescent="0.15">
      <c r="A1239" s="272"/>
    </row>
    <row r="1240" spans="1:1" x14ac:dyDescent="0.15">
      <c r="A1240" s="272"/>
    </row>
    <row r="1241" spans="1:1" x14ac:dyDescent="0.15">
      <c r="A1241" s="272"/>
    </row>
    <row r="1242" spans="1:1" x14ac:dyDescent="0.15">
      <c r="A1242" s="272"/>
    </row>
    <row r="1243" spans="1:1" x14ac:dyDescent="0.15">
      <c r="A1243" s="272"/>
    </row>
    <row r="1244" spans="1:1" x14ac:dyDescent="0.15">
      <c r="A1244" s="272"/>
    </row>
    <row r="1245" spans="1:1" x14ac:dyDescent="0.15">
      <c r="A1245" s="272"/>
    </row>
    <row r="1246" spans="1:1" x14ac:dyDescent="0.15">
      <c r="A1246" s="272"/>
    </row>
    <row r="1247" spans="1:1" x14ac:dyDescent="0.15">
      <c r="A1247" s="272"/>
    </row>
    <row r="1248" spans="1:1" x14ac:dyDescent="0.15">
      <c r="A1248" s="272"/>
    </row>
    <row r="1249" spans="1:1" x14ac:dyDescent="0.15">
      <c r="A1249" s="272"/>
    </row>
    <row r="1250" spans="1:1" x14ac:dyDescent="0.15">
      <c r="A1250" s="272"/>
    </row>
    <row r="1251" spans="1:1" x14ac:dyDescent="0.15">
      <c r="A1251" s="272"/>
    </row>
    <row r="1252" spans="1:1" x14ac:dyDescent="0.15">
      <c r="A1252" s="272"/>
    </row>
    <row r="1253" spans="1:1" x14ac:dyDescent="0.15">
      <c r="A1253" s="272"/>
    </row>
    <row r="1254" spans="1:1" x14ac:dyDescent="0.15">
      <c r="A1254" s="272"/>
    </row>
    <row r="1255" spans="1:1" x14ac:dyDescent="0.15">
      <c r="A1255" s="272"/>
    </row>
    <row r="1256" spans="1:1" x14ac:dyDescent="0.15">
      <c r="A1256" s="272"/>
    </row>
    <row r="1257" spans="1:1" x14ac:dyDescent="0.15">
      <c r="A1257" s="272"/>
    </row>
    <row r="1258" spans="1:1" x14ac:dyDescent="0.15">
      <c r="A1258" s="272"/>
    </row>
    <row r="1259" spans="1:1" x14ac:dyDescent="0.15">
      <c r="A1259" s="272"/>
    </row>
    <row r="1260" spans="1:1" x14ac:dyDescent="0.15">
      <c r="A1260" s="272"/>
    </row>
    <row r="1261" spans="1:1" x14ac:dyDescent="0.15">
      <c r="A1261" s="272"/>
    </row>
    <row r="1262" spans="1:1" x14ac:dyDescent="0.15">
      <c r="A1262" s="272"/>
    </row>
    <row r="1263" spans="1:1" x14ac:dyDescent="0.15">
      <c r="A1263" s="272"/>
    </row>
    <row r="1264" spans="1:1" x14ac:dyDescent="0.15">
      <c r="A1264" s="272"/>
    </row>
    <row r="1265" spans="1:1" x14ac:dyDescent="0.15">
      <c r="A1265" s="272"/>
    </row>
    <row r="1266" spans="1:1" x14ac:dyDescent="0.15">
      <c r="A1266" s="272"/>
    </row>
    <row r="1267" spans="1:1" x14ac:dyDescent="0.15">
      <c r="A1267" s="272"/>
    </row>
    <row r="1268" spans="1:1" x14ac:dyDescent="0.15">
      <c r="A1268" s="272"/>
    </row>
    <row r="1269" spans="1:1" x14ac:dyDescent="0.15">
      <c r="A1269" s="272"/>
    </row>
    <row r="1270" spans="1:1" x14ac:dyDescent="0.15">
      <c r="A1270" s="272"/>
    </row>
    <row r="1271" spans="1:1" x14ac:dyDescent="0.15">
      <c r="A1271" s="272"/>
    </row>
    <row r="1272" spans="1:1" x14ac:dyDescent="0.15">
      <c r="A1272" s="272"/>
    </row>
    <row r="1273" spans="1:1" x14ac:dyDescent="0.15">
      <c r="A1273" s="272"/>
    </row>
    <row r="1274" spans="1:1" x14ac:dyDescent="0.15">
      <c r="A1274" s="272"/>
    </row>
    <row r="1275" spans="1:1" x14ac:dyDescent="0.15">
      <c r="A1275" s="272"/>
    </row>
    <row r="1276" spans="1:1" x14ac:dyDescent="0.15">
      <c r="A1276" s="272"/>
    </row>
    <row r="1277" spans="1:1" x14ac:dyDescent="0.15">
      <c r="A1277" s="272"/>
    </row>
    <row r="1278" spans="1:1" x14ac:dyDescent="0.15">
      <c r="A1278" s="272"/>
    </row>
    <row r="1279" spans="1:1" x14ac:dyDescent="0.15">
      <c r="A1279" s="272"/>
    </row>
    <row r="1280" spans="1:1" x14ac:dyDescent="0.15">
      <c r="A1280" s="272"/>
    </row>
    <row r="1281" spans="1:1" x14ac:dyDescent="0.15">
      <c r="A1281" s="272"/>
    </row>
    <row r="1282" spans="1:1" x14ac:dyDescent="0.15">
      <c r="A1282" s="272"/>
    </row>
    <row r="1283" spans="1:1" x14ac:dyDescent="0.15">
      <c r="A1283" s="272"/>
    </row>
    <row r="1284" spans="1:1" x14ac:dyDescent="0.15">
      <c r="A1284" s="272"/>
    </row>
    <row r="1285" spans="1:1" x14ac:dyDescent="0.15">
      <c r="A1285" s="272"/>
    </row>
    <row r="1286" spans="1:1" x14ac:dyDescent="0.15">
      <c r="A1286" s="272"/>
    </row>
    <row r="1287" spans="1:1" x14ac:dyDescent="0.15">
      <c r="A1287" s="272"/>
    </row>
    <row r="1288" spans="1:1" x14ac:dyDescent="0.15">
      <c r="A1288" s="272"/>
    </row>
    <row r="1289" spans="1:1" x14ac:dyDescent="0.15">
      <c r="A1289" s="272"/>
    </row>
    <row r="1290" spans="1:1" x14ac:dyDescent="0.15">
      <c r="A1290" s="272"/>
    </row>
    <row r="1291" spans="1:1" x14ac:dyDescent="0.15">
      <c r="A1291" s="272"/>
    </row>
    <row r="1292" spans="1:1" x14ac:dyDescent="0.15">
      <c r="A1292" s="272"/>
    </row>
    <row r="1293" spans="1:1" x14ac:dyDescent="0.15">
      <c r="A1293" s="272"/>
    </row>
    <row r="1294" spans="1:1" x14ac:dyDescent="0.15">
      <c r="A1294" s="272"/>
    </row>
    <row r="1295" spans="1:1" x14ac:dyDescent="0.15">
      <c r="A1295" s="272"/>
    </row>
    <row r="1296" spans="1:1" x14ac:dyDescent="0.15">
      <c r="A1296" s="272"/>
    </row>
    <row r="1297" spans="1:1" x14ac:dyDescent="0.15">
      <c r="A1297" s="272"/>
    </row>
    <row r="1298" spans="1:1" x14ac:dyDescent="0.15">
      <c r="A1298" s="272"/>
    </row>
    <row r="1299" spans="1:1" x14ac:dyDescent="0.15">
      <c r="A1299" s="272"/>
    </row>
    <row r="1300" spans="1:1" x14ac:dyDescent="0.15">
      <c r="A1300" s="272"/>
    </row>
    <row r="1301" spans="1:1" x14ac:dyDescent="0.15">
      <c r="A1301" s="272"/>
    </row>
  </sheetData>
  <sheetProtection algorithmName="SHA-512" hashValue="WvD16wkY9XqaRirHzL9m00fVvTMBgLLmhf8pFVyHzhoZ7ZMgpiqtNUb9X1RabaEoUyMXE1GtnDB7Kv7YVxrF7g==" saltValue="QdIe20xVF8NrgKgNnjd2Xg==" spinCount="100000" sheet="1" objects="1" scenarios="1" selectLockedCells="1"/>
  <mergeCells count="27">
    <mergeCell ref="F50:G50"/>
    <mergeCell ref="M54:N54"/>
    <mergeCell ref="I30:J30"/>
    <mergeCell ref="C36:E36"/>
    <mergeCell ref="C37:E37"/>
    <mergeCell ref="C38:E38"/>
    <mergeCell ref="C41:K46"/>
    <mergeCell ref="F49:G49"/>
    <mergeCell ref="G22:H22"/>
    <mergeCell ref="L22:M22"/>
    <mergeCell ref="G24:J24"/>
    <mergeCell ref="C26:F26"/>
    <mergeCell ref="G26:M27"/>
    <mergeCell ref="C27:F27"/>
    <mergeCell ref="C22:F22"/>
    <mergeCell ref="C14:E14"/>
    <mergeCell ref="C18:F18"/>
    <mergeCell ref="C19:F19"/>
    <mergeCell ref="C20:F20"/>
    <mergeCell ref="C21:F21"/>
    <mergeCell ref="C13:E13"/>
    <mergeCell ref="G13:H13"/>
    <mergeCell ref="C7:E7"/>
    <mergeCell ref="C10:E10"/>
    <mergeCell ref="C11:E11"/>
    <mergeCell ref="G11:H11"/>
    <mergeCell ref="C12:E12"/>
  </mergeCells>
  <printOptions horizontalCentered="1"/>
  <pageMargins left="0.39370078740157483" right="0.39370078740157483" top="0.51181102362204722" bottom="0.23622047244094491" header="0.51181102362204722" footer="0.23622047244094491"/>
  <pageSetup scale="75"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19C2-C188-4704-BD8A-F5E699BF1C64}">
  <sheetPr codeName="Feuil3">
    <tabColor rgb="FF00B050"/>
    <pageSetUpPr fitToPage="1"/>
  </sheetPr>
  <dimension ref="A1:U215"/>
  <sheetViews>
    <sheetView topLeftCell="A55" zoomScale="110" zoomScaleNormal="110" workbookViewId="0">
      <selection activeCell="C71" sqref="C71"/>
    </sheetView>
  </sheetViews>
  <sheetFormatPr baseColWidth="10" defaultColWidth="10" defaultRowHeight="13" outlineLevelRow="1" x14ac:dyDescent="0.15"/>
  <cols>
    <col min="1" max="1" width="35" style="10" customWidth="1"/>
    <col min="2" max="2" width="16" style="10" customWidth="1"/>
    <col min="3" max="3" width="15.5" style="10" customWidth="1"/>
    <col min="4" max="7" width="15" style="10" customWidth="1"/>
    <col min="8" max="8" width="16.5" style="10" customWidth="1"/>
    <col min="9" max="9" width="22.5" style="10" customWidth="1"/>
    <col min="10" max="10" width="15.5" style="10" bestFit="1" customWidth="1"/>
    <col min="11" max="11" width="18" style="10" bestFit="1" customWidth="1"/>
    <col min="12" max="12" width="11.5" style="10" customWidth="1"/>
    <col min="13" max="13" width="1.83203125" style="10" customWidth="1"/>
    <col min="14" max="14" width="10" style="10"/>
    <col min="15" max="15" width="54" style="10" bestFit="1" customWidth="1"/>
    <col min="16" max="16" width="35.5" style="10" bestFit="1" customWidth="1"/>
    <col min="17" max="17" width="10" style="10"/>
    <col min="18" max="18" width="11.83203125" style="10" customWidth="1"/>
    <col min="19" max="16384" width="10" style="10"/>
  </cols>
  <sheetData>
    <row r="1" spans="1:13" ht="43" thickBot="1" x14ac:dyDescent="0.2">
      <c r="A1" s="176" t="s">
        <v>205</v>
      </c>
      <c r="B1" s="177" t="s">
        <v>206</v>
      </c>
      <c r="C1" s="9" t="str">
        <f>'2.Energy Simu. prelim.'!H7</f>
        <v>PE235-XXXX</v>
      </c>
      <c r="D1" s="178" t="s">
        <v>207</v>
      </c>
      <c r="H1" s="11" t="s">
        <v>208</v>
      </c>
      <c r="J1" s="702" t="s">
        <v>209</v>
      </c>
      <c r="K1" s="702"/>
      <c r="L1" s="12">
        <f>SUM(M1:M214)</f>
        <v>5</v>
      </c>
      <c r="M1" s="10">
        <f>IF(C1="",1,0)</f>
        <v>0</v>
      </c>
    </row>
    <row r="3" spans="1:13" ht="14" x14ac:dyDescent="0.15">
      <c r="B3" s="148" t="s">
        <v>210</v>
      </c>
      <c r="C3" s="148" t="s">
        <v>211</v>
      </c>
    </row>
    <row r="4" spans="1:13" ht="14" x14ac:dyDescent="0.15">
      <c r="A4" s="149" t="s">
        <v>212</v>
      </c>
      <c r="B4" s="204" t="s">
        <v>213</v>
      </c>
      <c r="C4" s="382">
        <f>'3.Energy. Simu. final'!H13</f>
        <v>0</v>
      </c>
      <c r="M4" s="10">
        <f>IF(B4="",1,0)</f>
        <v>0</v>
      </c>
    </row>
    <row r="5" spans="1:13" ht="17.25" customHeight="1" x14ac:dyDescent="0.15">
      <c r="A5" s="149" t="s">
        <v>214</v>
      </c>
      <c r="B5" s="14">
        <v>44563</v>
      </c>
      <c r="C5" s="383">
        <f>'1.Declaration of interest'!F99</f>
        <v>0</v>
      </c>
      <c r="D5" s="187" t="s">
        <v>215</v>
      </c>
      <c r="M5" s="10">
        <f>IF(B5="",1,0)</f>
        <v>0</v>
      </c>
    </row>
    <row r="6" spans="1:13" ht="17.25" customHeight="1" x14ac:dyDescent="0.15">
      <c r="A6" s="149" t="s">
        <v>216</v>
      </c>
      <c r="B6" s="15">
        <f>IF(B5&lt;44562,275000,325000)</f>
        <v>325000</v>
      </c>
      <c r="D6" s="187" t="s">
        <v>217</v>
      </c>
    </row>
    <row r="7" spans="1:13" ht="17.25" customHeight="1" x14ac:dyDescent="0.15">
      <c r="A7" s="149" t="s">
        <v>218</v>
      </c>
      <c r="B7" s="126">
        <f>IF(B5&lt;44562,1.5,5)</f>
        <v>5</v>
      </c>
      <c r="D7" s="187" t="s">
        <v>219</v>
      </c>
    </row>
    <row r="8" spans="1:13" ht="14" x14ac:dyDescent="0.15">
      <c r="A8" s="149" t="s">
        <v>220</v>
      </c>
      <c r="B8" s="17">
        <v>0.75</v>
      </c>
    </row>
    <row r="9" spans="1:13" ht="14" x14ac:dyDescent="0.15">
      <c r="A9" s="188" t="s">
        <v>221</v>
      </c>
      <c r="B9" s="189">
        <f>IF(B5&lt;44562,0%,75%)</f>
        <v>0.75</v>
      </c>
      <c r="D9" s="187" t="s">
        <v>222</v>
      </c>
    </row>
    <row r="10" spans="1:13" ht="14" x14ac:dyDescent="0.15">
      <c r="A10" s="149" t="s">
        <v>223</v>
      </c>
      <c r="B10" s="17">
        <f>IF(B5&lt;44562,IF(B5&lt;43661,100%,5%),8%)</f>
        <v>0.08</v>
      </c>
      <c r="D10" s="187" t="s">
        <v>224</v>
      </c>
    </row>
    <row r="11" spans="1:13" ht="14" x14ac:dyDescent="0.15">
      <c r="A11" s="149" t="s">
        <v>225</v>
      </c>
      <c r="B11" s="15">
        <f>IF(B5&lt;44139,5000,15000)</f>
        <v>15000</v>
      </c>
      <c r="D11" s="16" t="s">
        <v>226</v>
      </c>
    </row>
    <row r="12" spans="1:13" ht="14" x14ac:dyDescent="0.15">
      <c r="A12" s="149" t="s">
        <v>227</v>
      </c>
      <c r="B12" s="17">
        <f>IF(B5&lt;44139,1,0.75)</f>
        <v>0.75</v>
      </c>
      <c r="D12" s="16" t="s">
        <v>228</v>
      </c>
    </row>
    <row r="13" spans="1:13" ht="14" thickBot="1" x14ac:dyDescent="0.2"/>
    <row r="14" spans="1:13" ht="22.5" customHeight="1" thickBot="1" x14ac:dyDescent="0.2">
      <c r="A14" s="697" t="s">
        <v>229</v>
      </c>
      <c r="B14" s="698"/>
      <c r="C14" s="698"/>
      <c r="D14" s="698"/>
      <c r="E14" s="698"/>
      <c r="F14" s="698"/>
      <c r="G14" s="698"/>
      <c r="H14" s="698"/>
      <c r="I14" s="698"/>
      <c r="J14" s="698"/>
      <c r="K14" s="698"/>
      <c r="L14" s="699"/>
      <c r="M14" s="18"/>
    </row>
    <row r="15" spans="1:13" hidden="1" outlineLevel="1" x14ac:dyDescent="0.15">
      <c r="A15" s="127"/>
      <c r="B15" s="127"/>
      <c r="C15" s="127"/>
      <c r="D15" s="127"/>
      <c r="E15" s="127"/>
      <c r="F15" s="127"/>
      <c r="G15" s="127"/>
      <c r="H15" s="127"/>
      <c r="I15" s="127"/>
      <c r="J15" s="127"/>
      <c r="K15" s="127"/>
      <c r="L15" s="127"/>
    </row>
    <row r="16" spans="1:13" ht="14" hidden="1" outlineLevel="1" thickBot="1" x14ac:dyDescent="0.2">
      <c r="A16" s="128" t="s">
        <v>230</v>
      </c>
      <c r="B16" s="127"/>
      <c r="C16" s="127"/>
      <c r="D16" s="127"/>
      <c r="E16" s="127"/>
      <c r="F16" s="127"/>
      <c r="G16" s="127"/>
      <c r="H16" s="127"/>
      <c r="I16" s="127"/>
      <c r="J16" s="127"/>
      <c r="K16" s="127"/>
      <c r="L16" s="127"/>
    </row>
    <row r="17" spans="1:12" ht="39" hidden="1" customHeight="1" outlineLevel="1" x14ac:dyDescent="0.15">
      <c r="A17" s="129"/>
      <c r="B17" s="703" t="s">
        <v>231</v>
      </c>
      <c r="C17" s="703"/>
      <c r="D17" s="703"/>
      <c r="E17" s="130" t="s">
        <v>232</v>
      </c>
      <c r="F17" s="131"/>
      <c r="G17" s="127"/>
      <c r="H17" s="127"/>
      <c r="I17" s="127"/>
      <c r="J17" s="127"/>
      <c r="K17" s="127"/>
      <c r="L17" s="127"/>
    </row>
    <row r="18" spans="1:12" hidden="1" outlineLevel="1" x14ac:dyDescent="0.15">
      <c r="A18" s="132">
        <v>1</v>
      </c>
      <c r="B18" s="133" t="s">
        <v>233</v>
      </c>
      <c r="C18" s="134"/>
      <c r="D18" s="135"/>
      <c r="E18" s="136"/>
      <c r="F18" s="127"/>
      <c r="G18" s="127"/>
      <c r="H18" s="127"/>
      <c r="I18" s="127"/>
      <c r="J18" s="127"/>
      <c r="K18" s="127"/>
      <c r="L18" s="127"/>
    </row>
    <row r="19" spans="1:12" hidden="1" outlineLevel="1" x14ac:dyDescent="0.15">
      <c r="A19" s="132">
        <v>2</v>
      </c>
      <c r="B19" s="137" t="s">
        <v>234</v>
      </c>
      <c r="C19" s="138"/>
      <c r="D19" s="135"/>
      <c r="E19" s="136"/>
      <c r="F19" s="127"/>
      <c r="G19" s="127"/>
      <c r="H19" s="127"/>
      <c r="I19" s="127"/>
      <c r="J19" s="127"/>
      <c r="K19" s="127"/>
      <c r="L19" s="127"/>
    </row>
    <row r="20" spans="1:12" hidden="1" outlineLevel="1" x14ac:dyDescent="0.15">
      <c r="A20" s="132">
        <v>3</v>
      </c>
      <c r="B20" s="137" t="s">
        <v>235</v>
      </c>
      <c r="C20" s="138"/>
      <c r="D20" s="135"/>
      <c r="E20" s="136"/>
      <c r="F20" s="127"/>
      <c r="G20" s="127"/>
      <c r="H20" s="127"/>
      <c r="I20" s="127"/>
      <c r="J20" s="127"/>
      <c r="K20" s="127"/>
      <c r="L20" s="127"/>
    </row>
    <row r="21" spans="1:12" hidden="1" outlineLevel="1" x14ac:dyDescent="0.15">
      <c r="A21" s="132">
        <v>4</v>
      </c>
      <c r="B21" s="137" t="s">
        <v>236</v>
      </c>
      <c r="C21" s="138"/>
      <c r="D21" s="135"/>
      <c r="E21" s="136"/>
      <c r="F21" s="127"/>
      <c r="G21" s="127"/>
      <c r="H21" s="127"/>
      <c r="I21" s="127"/>
      <c r="J21" s="127"/>
      <c r="K21" s="127"/>
      <c r="L21" s="127"/>
    </row>
    <row r="22" spans="1:12" hidden="1" outlineLevel="1" x14ac:dyDescent="0.15">
      <c r="A22" s="132">
        <v>5</v>
      </c>
      <c r="B22" s="137" t="s">
        <v>237</v>
      </c>
      <c r="C22" s="138"/>
      <c r="D22" s="135"/>
      <c r="E22" s="136"/>
      <c r="F22" s="127"/>
      <c r="G22" s="127"/>
      <c r="H22" s="127"/>
      <c r="I22" s="127"/>
      <c r="J22" s="127"/>
      <c r="K22" s="127"/>
      <c r="L22" s="127"/>
    </row>
    <row r="23" spans="1:12" hidden="1" outlineLevel="1" x14ac:dyDescent="0.15">
      <c r="A23" s="132">
        <v>6</v>
      </c>
      <c r="B23" s="137" t="s">
        <v>238</v>
      </c>
      <c r="C23" s="138"/>
      <c r="D23" s="135"/>
      <c r="E23" s="136"/>
      <c r="F23" s="127"/>
      <c r="G23" s="127"/>
      <c r="H23" s="127"/>
      <c r="I23" s="127"/>
      <c r="J23" s="127"/>
      <c r="K23" s="127"/>
      <c r="L23" s="127"/>
    </row>
    <row r="24" spans="1:12" hidden="1" outlineLevel="1" x14ac:dyDescent="0.15">
      <c r="A24" s="132">
        <v>7</v>
      </c>
      <c r="B24" s="137" t="s">
        <v>239</v>
      </c>
      <c r="C24" s="138"/>
      <c r="D24" s="135"/>
      <c r="E24" s="136"/>
      <c r="F24" s="127"/>
      <c r="G24" s="127"/>
      <c r="H24" s="127"/>
      <c r="I24" s="127"/>
      <c r="J24" s="127"/>
      <c r="K24" s="127"/>
      <c r="L24" s="127"/>
    </row>
    <row r="25" spans="1:12" hidden="1" outlineLevel="1" x14ac:dyDescent="0.15">
      <c r="A25" s="132">
        <v>8</v>
      </c>
      <c r="B25" s="137" t="s">
        <v>240</v>
      </c>
      <c r="C25" s="138"/>
      <c r="D25" s="135"/>
      <c r="E25" s="136"/>
      <c r="F25" s="127"/>
      <c r="G25" s="127"/>
      <c r="H25" s="127"/>
      <c r="I25" s="127"/>
      <c r="J25" s="127"/>
      <c r="K25" s="127"/>
      <c r="L25" s="127"/>
    </row>
    <row r="26" spans="1:12" hidden="1" outlineLevel="1" x14ac:dyDescent="0.15">
      <c r="A26" s="132">
        <v>9</v>
      </c>
      <c r="B26" s="137" t="s">
        <v>241</v>
      </c>
      <c r="C26" s="138"/>
      <c r="D26" s="135"/>
      <c r="E26" s="136"/>
      <c r="F26" s="127"/>
      <c r="G26" s="127"/>
      <c r="H26" s="127"/>
      <c r="I26" s="127"/>
      <c r="J26" s="127"/>
      <c r="K26" s="127"/>
      <c r="L26" s="127"/>
    </row>
    <row r="27" spans="1:12" hidden="1" outlineLevel="1" x14ac:dyDescent="0.15">
      <c r="A27" s="132">
        <v>10</v>
      </c>
      <c r="B27" s="137" t="s">
        <v>242</v>
      </c>
      <c r="C27" s="138"/>
      <c r="D27" s="135"/>
      <c r="E27" s="136"/>
      <c r="F27" s="127"/>
      <c r="G27" s="127"/>
      <c r="H27" s="127"/>
      <c r="I27" s="127"/>
      <c r="J27" s="127"/>
      <c r="K27" s="127"/>
      <c r="L27" s="127"/>
    </row>
    <row r="28" spans="1:12" hidden="1" outlineLevel="1" x14ac:dyDescent="0.15">
      <c r="A28" s="132">
        <v>11</v>
      </c>
      <c r="B28" s="139" t="s">
        <v>243</v>
      </c>
      <c r="C28" s="138"/>
      <c r="D28" s="135"/>
      <c r="E28" s="136"/>
      <c r="F28" s="127"/>
      <c r="G28" s="127"/>
      <c r="H28" s="127"/>
      <c r="I28" s="127"/>
      <c r="J28" s="127"/>
      <c r="K28" s="127"/>
      <c r="L28" s="127"/>
    </row>
    <row r="29" spans="1:12" hidden="1" outlineLevel="1" x14ac:dyDescent="0.15">
      <c r="A29" s="132">
        <v>12</v>
      </c>
      <c r="B29" s="139" t="s">
        <v>244</v>
      </c>
      <c r="C29" s="138"/>
      <c r="D29" s="135"/>
      <c r="E29" s="136"/>
      <c r="F29" s="127"/>
      <c r="G29" s="127"/>
      <c r="H29" s="127"/>
      <c r="I29" s="127"/>
      <c r="J29" s="127"/>
      <c r="K29" s="127"/>
      <c r="L29" s="127"/>
    </row>
    <row r="30" spans="1:12" hidden="1" outlineLevel="1" x14ac:dyDescent="0.15">
      <c r="A30" s="132">
        <v>13</v>
      </c>
      <c r="B30" s="139" t="s">
        <v>245</v>
      </c>
      <c r="C30" s="138"/>
      <c r="D30" s="135"/>
      <c r="E30" s="136"/>
      <c r="F30" s="127"/>
      <c r="G30" s="127"/>
      <c r="H30" s="127"/>
      <c r="I30" s="127"/>
      <c r="J30" s="127"/>
      <c r="K30" s="127"/>
      <c r="L30" s="127"/>
    </row>
    <row r="31" spans="1:12" ht="14" hidden="1" outlineLevel="1" thickBot="1" x14ac:dyDescent="0.2">
      <c r="A31" s="140">
        <v>14</v>
      </c>
      <c r="B31" s="141" t="s">
        <v>246</v>
      </c>
      <c r="C31" s="142"/>
      <c r="D31" s="143"/>
      <c r="E31" s="144"/>
      <c r="F31" s="127"/>
      <c r="G31" s="127"/>
      <c r="H31" s="127"/>
      <c r="I31" s="127"/>
      <c r="J31" s="127"/>
      <c r="K31" s="127"/>
      <c r="L31" s="127"/>
    </row>
    <row r="32" spans="1:12" ht="14" hidden="1" outlineLevel="1" thickBot="1" x14ac:dyDescent="0.2">
      <c r="A32" s="127"/>
      <c r="B32" s="127"/>
      <c r="C32" s="127"/>
      <c r="D32" s="127"/>
      <c r="E32" s="127"/>
      <c r="F32" s="127"/>
      <c r="G32" s="127"/>
      <c r="H32" s="127"/>
      <c r="I32" s="127"/>
      <c r="J32" s="127"/>
      <c r="K32" s="127"/>
      <c r="L32" s="127"/>
    </row>
    <row r="33" spans="1:13" ht="19" collapsed="1" thickBot="1" x14ac:dyDescent="0.2">
      <c r="A33" s="697" t="s">
        <v>247</v>
      </c>
      <c r="B33" s="698"/>
      <c r="C33" s="698"/>
      <c r="D33" s="698"/>
      <c r="E33" s="698"/>
      <c r="F33" s="698"/>
      <c r="G33" s="698"/>
      <c r="H33" s="698"/>
      <c r="I33" s="698"/>
      <c r="J33" s="698"/>
      <c r="K33" s="698"/>
      <c r="L33" s="699"/>
      <c r="M33" s="18"/>
    </row>
    <row r="34" spans="1:13" ht="14" thickBot="1" x14ac:dyDescent="0.2"/>
    <row r="35" spans="1:13" ht="29.25" customHeight="1" thickBot="1" x14ac:dyDescent="0.2">
      <c r="A35" s="145" t="s">
        <v>248</v>
      </c>
      <c r="B35" s="146" t="s">
        <v>249</v>
      </c>
      <c r="C35" s="146" t="s">
        <v>250</v>
      </c>
      <c r="D35" s="146" t="s">
        <v>251</v>
      </c>
      <c r="E35" s="147" t="s">
        <v>252</v>
      </c>
    </row>
    <row r="36" spans="1:13" x14ac:dyDescent="0.15">
      <c r="A36" s="362">
        <f>'4.Request for payment'!C26</f>
        <v>0</v>
      </c>
      <c r="B36" s="363">
        <f>'4.Request for payment'!F26</f>
        <v>0</v>
      </c>
      <c r="C36" s="364">
        <f>'4.Request for payment'!I26</f>
        <v>0</v>
      </c>
      <c r="D36" s="364">
        <f>E36-C36</f>
        <v>0</v>
      </c>
      <c r="E36" s="365">
        <f>'4.Request for payment'!K26</f>
        <v>0</v>
      </c>
    </row>
    <row r="37" spans="1:13" x14ac:dyDescent="0.15">
      <c r="A37" s="366">
        <f>'4.Request for payment'!C27</f>
        <v>0</v>
      </c>
      <c r="B37" s="367">
        <f>'4.Request for payment'!F27</f>
        <v>0</v>
      </c>
      <c r="C37" s="368">
        <f>'4.Request for payment'!I27</f>
        <v>0</v>
      </c>
      <c r="D37" s="368">
        <f t="shared" ref="D37:D39" si="0">E37-C37</f>
        <v>0</v>
      </c>
      <c r="E37" s="369">
        <f>'4.Request for payment'!K27</f>
        <v>0</v>
      </c>
    </row>
    <row r="38" spans="1:13" x14ac:dyDescent="0.15">
      <c r="A38" s="366">
        <f>'4.Request for payment'!C28</f>
        <v>0</v>
      </c>
      <c r="B38" s="367">
        <f>'4.Request for payment'!F28</f>
        <v>0</v>
      </c>
      <c r="C38" s="368">
        <f>'4.Request for payment'!I28</f>
        <v>0</v>
      </c>
      <c r="D38" s="368">
        <f t="shared" si="0"/>
        <v>0</v>
      </c>
      <c r="E38" s="369">
        <f>'4.Request for payment'!K28</f>
        <v>0</v>
      </c>
    </row>
    <row r="39" spans="1:13" ht="14" thickBot="1" x14ac:dyDescent="0.2">
      <c r="A39" s="370">
        <f>'4.Request for payment'!C29</f>
        <v>0</v>
      </c>
      <c r="B39" s="371">
        <f>'4.Request for payment'!F29</f>
        <v>0</v>
      </c>
      <c r="C39" s="372">
        <f>'4.Request for payment'!I29</f>
        <v>0</v>
      </c>
      <c r="D39" s="372">
        <f t="shared" si="0"/>
        <v>0</v>
      </c>
      <c r="E39" s="373">
        <f>'4.Request for payment'!K29</f>
        <v>0</v>
      </c>
    </row>
    <row r="40" spans="1:13" ht="14" thickBot="1" x14ac:dyDescent="0.2">
      <c r="B40" s="20" t="s">
        <v>204</v>
      </c>
      <c r="C40" s="21">
        <f>SUM(C36:C39)</f>
        <v>0</v>
      </c>
      <c r="D40" s="22">
        <f>SUM(D36:D39)</f>
        <v>0</v>
      </c>
      <c r="E40" s="23">
        <f>SUM(E36:E39)</f>
        <v>0</v>
      </c>
      <c r="F40" s="122"/>
    </row>
    <row r="42" spans="1:13" ht="14" thickBot="1" x14ac:dyDescent="0.2"/>
    <row r="43" spans="1:13" ht="19" thickBot="1" x14ac:dyDescent="0.2">
      <c r="A43" s="697" t="s">
        <v>253</v>
      </c>
      <c r="B43" s="698"/>
      <c r="C43" s="698"/>
      <c r="D43" s="698"/>
      <c r="E43" s="698"/>
      <c r="F43" s="698"/>
      <c r="G43" s="698"/>
      <c r="H43" s="698"/>
      <c r="I43" s="698"/>
      <c r="J43" s="698"/>
      <c r="K43" s="698"/>
      <c r="L43" s="699"/>
      <c r="M43" s="18"/>
    </row>
    <row r="45" spans="1:13" ht="14" x14ac:dyDescent="0.15">
      <c r="B45" s="148" t="s">
        <v>254</v>
      </c>
      <c r="C45" s="148" t="s">
        <v>255</v>
      </c>
      <c r="D45" s="148" t="s">
        <v>256</v>
      </c>
    </row>
    <row r="46" spans="1:13" ht="14" x14ac:dyDescent="0.15">
      <c r="A46" s="149" t="s">
        <v>257</v>
      </c>
      <c r="B46" s="19">
        <f>D46</f>
        <v>0</v>
      </c>
      <c r="C46" s="24" t="s">
        <v>119</v>
      </c>
      <c r="D46" s="384">
        <f>'3.Energy. Simu. final'!H51</f>
        <v>0</v>
      </c>
      <c r="M46" s="10">
        <f>IF(B46="",1,0)</f>
        <v>0</v>
      </c>
    </row>
    <row r="47" spans="1:13" ht="14" x14ac:dyDescent="0.15">
      <c r="A47" s="149" t="s">
        <v>258</v>
      </c>
      <c r="B47" s="25">
        <f>C47*B46</f>
        <v>0</v>
      </c>
      <c r="C47" s="26">
        <f>B10</f>
        <v>0.08</v>
      </c>
      <c r="D47" s="385" t="s">
        <v>119</v>
      </c>
    </row>
    <row r="48" spans="1:13" ht="14" x14ac:dyDescent="0.15">
      <c r="A48" s="188" t="s">
        <v>259</v>
      </c>
      <c r="B48" s="254">
        <f>D48</f>
        <v>0</v>
      </c>
      <c r="C48" s="206">
        <f>B9</f>
        <v>0.75</v>
      </c>
      <c r="D48" s="386">
        <f>'3.Energy. Simu. final'!I64</f>
        <v>0</v>
      </c>
    </row>
    <row r="49" spans="1:21" ht="14" x14ac:dyDescent="0.15">
      <c r="A49" s="149" t="s">
        <v>260</v>
      </c>
      <c r="B49" s="205">
        <f>C49*B47+B48*C48</f>
        <v>0</v>
      </c>
      <c r="C49" s="26">
        <f>B8</f>
        <v>0.75</v>
      </c>
      <c r="D49" s="387" t="s">
        <v>119</v>
      </c>
    </row>
    <row r="51" spans="1:21" ht="14" x14ac:dyDescent="0.15">
      <c r="A51" s="27"/>
      <c r="B51" s="148" t="s">
        <v>261</v>
      </c>
      <c r="C51" s="148" t="s">
        <v>262</v>
      </c>
      <c r="D51" s="388" t="s">
        <v>263</v>
      </c>
      <c r="E51" s="388" t="s">
        <v>264</v>
      </c>
      <c r="F51" s="28"/>
      <c r="G51" s="28"/>
      <c r="H51" s="28"/>
    </row>
    <row r="52" spans="1:21" ht="14" x14ac:dyDescent="0.15">
      <c r="A52" s="212" t="s">
        <v>265</v>
      </c>
      <c r="B52" s="13" t="str">
        <f>D52</f>
        <v/>
      </c>
      <c r="C52" s="29" t="e">
        <f>B52*10.76</f>
        <v>#VALUE!</v>
      </c>
      <c r="D52" s="381" t="str">
        <f>'3.Energy. Simu. final'!F33</f>
        <v/>
      </c>
      <c r="E52" s="381" t="str">
        <f>'3.Energy. Simu. final'!F35</f>
        <v/>
      </c>
      <c r="F52" s="28"/>
      <c r="G52" s="28"/>
      <c r="H52" s="28"/>
      <c r="M52" s="10">
        <f>IF(B52="",1,0)</f>
        <v>1</v>
      </c>
    </row>
    <row r="53" spans="1:21" ht="14" thickBot="1" x14ac:dyDescent="0.2"/>
    <row r="54" spans="1:21" ht="19" thickBot="1" x14ac:dyDescent="0.2">
      <c r="A54" s="697" t="s">
        <v>266</v>
      </c>
      <c r="B54" s="698"/>
      <c r="C54" s="698"/>
      <c r="D54" s="698"/>
      <c r="E54" s="698"/>
      <c r="F54" s="698"/>
      <c r="G54" s="698"/>
      <c r="H54" s="698"/>
      <c r="I54" s="698"/>
      <c r="J54" s="698"/>
      <c r="K54" s="698"/>
      <c r="L54" s="699"/>
      <c r="M54" s="18"/>
    </row>
    <row r="55" spans="1:21" x14ac:dyDescent="0.15">
      <c r="S55" s="10" t="s">
        <v>267</v>
      </c>
    </row>
    <row r="56" spans="1:21" ht="14" thickBot="1" x14ac:dyDescent="0.2">
      <c r="O56" s="10" t="s">
        <v>268</v>
      </c>
    </row>
    <row r="57" spans="1:21" ht="15" thickBot="1" x14ac:dyDescent="0.2">
      <c r="A57" s="443" t="s">
        <v>269</v>
      </c>
      <c r="B57" s="233"/>
      <c r="C57" s="233"/>
      <c r="D57" s="233"/>
      <c r="E57" s="233"/>
      <c r="F57" s="233"/>
      <c r="G57" s="233"/>
      <c r="H57" s="233"/>
      <c r="I57" s="233"/>
      <c r="J57" s="233"/>
      <c r="K57" s="233"/>
      <c r="L57" s="234"/>
      <c r="O57" s="10" t="s">
        <v>270</v>
      </c>
      <c r="P57" s="10" t="s">
        <v>271</v>
      </c>
      <c r="Q57" s="10">
        <v>0</v>
      </c>
      <c r="S57" s="10">
        <v>0</v>
      </c>
    </row>
    <row r="58" spans="1:21" ht="47" thickTop="1" thickBot="1" x14ac:dyDescent="0.2">
      <c r="A58" s="444" t="s">
        <v>95</v>
      </c>
      <c r="B58" s="442" t="s">
        <v>272</v>
      </c>
      <c r="C58" s="236" t="s">
        <v>273</v>
      </c>
      <c r="D58" s="229"/>
      <c r="E58" s="229"/>
      <c r="F58" s="704" t="s">
        <v>274</v>
      </c>
      <c r="G58" s="705"/>
      <c r="H58" s="229" t="s">
        <v>275</v>
      </c>
      <c r="I58" s="236" t="s">
        <v>276</v>
      </c>
      <c r="J58" s="229" t="s">
        <v>277</v>
      </c>
      <c r="K58" s="236" t="s">
        <v>278</v>
      </c>
      <c r="L58" s="235" t="s">
        <v>279</v>
      </c>
    </row>
    <row r="59" spans="1:21" s="32" customFormat="1" ht="29.25" customHeight="1" x14ac:dyDescent="0.15">
      <c r="A59" s="445" t="s">
        <v>280</v>
      </c>
      <c r="B59" s="150" t="s">
        <v>281</v>
      </c>
      <c r="C59" s="248" t="s">
        <v>271</v>
      </c>
      <c r="D59" s="249"/>
      <c r="E59" s="249"/>
      <c r="F59" s="227" t="s">
        <v>282</v>
      </c>
      <c r="G59" s="230">
        <v>2.6700000000000001E-3</v>
      </c>
      <c r="H59" s="228">
        <v>1</v>
      </c>
      <c r="I59" s="377">
        <f t="shared" ref="I59:I69" si="1">SUMIF($B$76:$B$81,A59,$K$76:$K$81)</f>
        <v>0</v>
      </c>
      <c r="J59" s="377">
        <f>I59*G59</f>
        <v>0</v>
      </c>
      <c r="K59" s="237"/>
      <c r="L59" s="238"/>
      <c r="M59" s="30"/>
      <c r="O59" s="32" t="str">
        <f t="shared" ref="O59:O69" si="2">A59</f>
        <v>Intermediate boilers 85% &gt;300,000 BTU/h &amp; &lt;2,500,000 BTU/h</v>
      </c>
      <c r="P59" s="32" t="s">
        <v>271</v>
      </c>
      <c r="Q59" s="32">
        <f t="shared" ref="Q59:Q67" si="3">G59</f>
        <v>2.6700000000000001E-3</v>
      </c>
      <c r="R59" s="250" t="str">
        <f t="shared" ref="R59:R67" si="4">F59</f>
        <v>m³/btu</v>
      </c>
      <c r="S59" s="32">
        <v>1</v>
      </c>
    </row>
    <row r="60" spans="1:21" s="32" customFormat="1" ht="29.25" customHeight="1" x14ac:dyDescent="0.15">
      <c r="A60" s="445" t="s">
        <v>283</v>
      </c>
      <c r="B60" s="150" t="s">
        <v>281</v>
      </c>
      <c r="C60" s="251" t="s">
        <v>271</v>
      </c>
      <c r="D60" s="225"/>
      <c r="E60" s="225"/>
      <c r="F60" s="221" t="s">
        <v>282</v>
      </c>
      <c r="G60" s="31">
        <v>3.2000000000000002E-3</v>
      </c>
      <c r="H60" s="222">
        <v>1</v>
      </c>
      <c r="I60" s="378">
        <f t="shared" si="1"/>
        <v>0</v>
      </c>
      <c r="J60" s="378">
        <f t="shared" ref="J60:J69" si="5">I60*G60</f>
        <v>0</v>
      </c>
      <c r="K60" s="216"/>
      <c r="L60" s="217"/>
      <c r="M60" s="30"/>
      <c r="O60" s="32" t="str">
        <f t="shared" si="2"/>
        <v>Intermediate boilers 85% &gt;2,500 000 BTU/h &amp; &lt;5,000,000 BTU/h</v>
      </c>
      <c r="P60" s="32" t="s">
        <v>271</v>
      </c>
      <c r="Q60" s="32">
        <f t="shared" si="3"/>
        <v>3.2000000000000002E-3</v>
      </c>
      <c r="R60" s="250" t="str">
        <f t="shared" si="4"/>
        <v>m³/btu</v>
      </c>
      <c r="S60" s="32">
        <v>1</v>
      </c>
    </row>
    <row r="61" spans="1:21" s="32" customFormat="1" ht="29.25" customHeight="1" x14ac:dyDescent="0.15">
      <c r="A61" s="500" t="s">
        <v>509</v>
      </c>
      <c r="B61" s="501" t="s">
        <v>506</v>
      </c>
      <c r="C61" s="251" t="s">
        <v>271</v>
      </c>
      <c r="D61" s="225"/>
      <c r="E61" s="225"/>
      <c r="F61" s="221" t="s">
        <v>282</v>
      </c>
      <c r="G61" s="31">
        <v>2.64E-3</v>
      </c>
      <c r="H61" s="222">
        <v>1</v>
      </c>
      <c r="I61" s="378">
        <f t="shared" si="1"/>
        <v>0</v>
      </c>
      <c r="J61" s="378">
        <f t="shared" ref="J61" si="6">I61*G61</f>
        <v>0</v>
      </c>
      <c r="K61" s="216"/>
      <c r="L61" s="217"/>
      <c r="M61" s="30"/>
      <c r="R61" s="250"/>
    </row>
    <row r="62" spans="1:21" s="32" customFormat="1" ht="29.25" customHeight="1" x14ac:dyDescent="0.15">
      <c r="A62" s="445" t="s">
        <v>284</v>
      </c>
      <c r="B62" s="150" t="s">
        <v>285</v>
      </c>
      <c r="C62" s="251" t="s">
        <v>271</v>
      </c>
      <c r="D62" s="225"/>
      <c r="E62" s="225"/>
      <c r="F62" s="221" t="s">
        <v>282</v>
      </c>
      <c r="G62" s="31">
        <v>6.1700000000000001E-3</v>
      </c>
      <c r="H62" s="222">
        <v>1</v>
      </c>
      <c r="I62" s="378">
        <f t="shared" si="1"/>
        <v>0</v>
      </c>
      <c r="J62" s="378">
        <f t="shared" si="5"/>
        <v>0</v>
      </c>
      <c r="K62" s="216"/>
      <c r="L62" s="217"/>
      <c r="M62" s="30"/>
      <c r="O62" s="32" t="str">
        <f t="shared" si="2"/>
        <v>High efficiency boilers 90% &gt;300,000 BTU/h &amp; &lt;2,500,000 BTU/h</v>
      </c>
      <c r="P62" s="32" t="s">
        <v>271</v>
      </c>
      <c r="Q62" s="32">
        <f t="shared" si="3"/>
        <v>6.1700000000000001E-3</v>
      </c>
      <c r="R62" s="250" t="str">
        <f t="shared" si="4"/>
        <v>m³/btu</v>
      </c>
      <c r="S62" s="32">
        <v>1</v>
      </c>
    </row>
    <row r="63" spans="1:21" s="32" customFormat="1" ht="29.25" customHeight="1" x14ac:dyDescent="0.15">
      <c r="A63" s="445" t="s">
        <v>286</v>
      </c>
      <c r="B63" s="150" t="s">
        <v>285</v>
      </c>
      <c r="C63" s="251" t="s">
        <v>271</v>
      </c>
      <c r="D63" s="225"/>
      <c r="E63" s="225"/>
      <c r="F63" s="221" t="s">
        <v>282</v>
      </c>
      <c r="G63" s="31">
        <v>5.8700000000000002E-3</v>
      </c>
      <c r="H63" s="222">
        <v>1</v>
      </c>
      <c r="I63" s="378">
        <f t="shared" si="1"/>
        <v>0</v>
      </c>
      <c r="J63" s="378">
        <f t="shared" si="5"/>
        <v>0</v>
      </c>
      <c r="K63" s="216"/>
      <c r="L63" s="217"/>
      <c r="M63" s="30"/>
      <c r="O63" s="32" t="str">
        <f t="shared" si="2"/>
        <v>High efficiency boilers 90% &gt;2,500,000 BTU/h &amp; &lt;5,000,000 BTU/h</v>
      </c>
      <c r="P63" s="32" t="s">
        <v>287</v>
      </c>
      <c r="Q63" s="32">
        <f t="shared" si="3"/>
        <v>5.8700000000000002E-3</v>
      </c>
      <c r="R63" s="250" t="str">
        <f t="shared" si="4"/>
        <v>m³/btu</v>
      </c>
      <c r="S63" s="32">
        <v>1</v>
      </c>
    </row>
    <row r="64" spans="1:21" s="32" customFormat="1" ht="29.25" customHeight="1" x14ac:dyDescent="0.15">
      <c r="A64" s="445" t="s">
        <v>288</v>
      </c>
      <c r="B64" s="150" t="s">
        <v>289</v>
      </c>
      <c r="C64" s="251" t="s">
        <v>271</v>
      </c>
      <c r="D64" s="225"/>
      <c r="E64" s="225"/>
      <c r="F64" s="221" t="s">
        <v>282</v>
      </c>
      <c r="G64" s="31">
        <v>8.8500000000000002E-3</v>
      </c>
      <c r="H64" s="222">
        <v>1</v>
      </c>
      <c r="I64" s="378">
        <f t="shared" si="1"/>
        <v>0</v>
      </c>
      <c r="J64" s="378">
        <f t="shared" si="5"/>
        <v>0</v>
      </c>
      <c r="K64" s="216"/>
      <c r="L64" s="217"/>
      <c r="M64" s="30"/>
      <c r="O64" s="32" t="str">
        <f t="shared" si="2"/>
        <v>Condensing hot water heater – Storage</v>
      </c>
      <c r="P64" s="32" t="s">
        <v>271</v>
      </c>
      <c r="Q64" s="32">
        <f t="shared" si="3"/>
        <v>8.8500000000000002E-3</v>
      </c>
      <c r="R64" s="250" t="str">
        <f t="shared" si="4"/>
        <v>m³/btu</v>
      </c>
      <c r="S64" s="32">
        <v>1</v>
      </c>
      <c r="T64" s="252"/>
      <c r="U64" s="252"/>
    </row>
    <row r="65" spans="1:19" s="32" customFormat="1" ht="29.25" customHeight="1" x14ac:dyDescent="0.15">
      <c r="A65" s="445" t="s">
        <v>290</v>
      </c>
      <c r="B65" s="150" t="s">
        <v>289</v>
      </c>
      <c r="C65" s="251" t="s">
        <v>271</v>
      </c>
      <c r="D65" s="225"/>
      <c r="E65" s="225"/>
      <c r="F65" s="221" t="s">
        <v>282</v>
      </c>
      <c r="G65" s="31">
        <v>6.4099999999999999E-3</v>
      </c>
      <c r="H65" s="222">
        <v>1</v>
      </c>
      <c r="I65" s="378">
        <f t="shared" si="1"/>
        <v>0</v>
      </c>
      <c r="J65" s="378">
        <f t="shared" si="5"/>
        <v>0</v>
      </c>
      <c r="K65" s="216"/>
      <c r="L65" s="217"/>
      <c r="M65" s="30"/>
      <c r="O65" s="32" t="str">
        <f t="shared" si="2"/>
        <v>Condensing water heater - Instant</v>
      </c>
      <c r="P65" s="32" t="s">
        <v>271</v>
      </c>
      <c r="Q65" s="32">
        <f t="shared" si="3"/>
        <v>6.4099999999999999E-3</v>
      </c>
      <c r="R65" s="250" t="str">
        <f t="shared" si="4"/>
        <v>m³/btu</v>
      </c>
      <c r="S65" s="32">
        <v>1</v>
      </c>
    </row>
    <row r="66" spans="1:19" s="32" customFormat="1" ht="29.25" customHeight="1" x14ac:dyDescent="0.15">
      <c r="A66" s="445" t="s">
        <v>291</v>
      </c>
      <c r="B66" s="150" t="s">
        <v>292</v>
      </c>
      <c r="C66" s="251" t="s">
        <v>271</v>
      </c>
      <c r="D66" s="225"/>
      <c r="E66" s="225"/>
      <c r="F66" s="221" t="s">
        <v>282</v>
      </c>
      <c r="G66" s="31">
        <v>8.0300000000000007E-3</v>
      </c>
      <c r="H66" s="222">
        <v>1</v>
      </c>
      <c r="I66" s="378">
        <f t="shared" si="1"/>
        <v>0</v>
      </c>
      <c r="J66" s="378">
        <f t="shared" si="5"/>
        <v>0</v>
      </c>
      <c r="K66" s="216"/>
      <c r="L66" s="217"/>
      <c r="M66" s="30"/>
      <c r="O66" s="32" t="str">
        <f t="shared" si="2"/>
        <v>Natural gas infrared</v>
      </c>
      <c r="P66" s="32" t="s">
        <v>271</v>
      </c>
      <c r="Q66" s="32">
        <f t="shared" si="3"/>
        <v>8.0300000000000007E-3</v>
      </c>
      <c r="R66" s="250" t="str">
        <f t="shared" si="4"/>
        <v>m³/btu</v>
      </c>
      <c r="S66" s="32">
        <v>1</v>
      </c>
    </row>
    <row r="67" spans="1:19" s="32" customFormat="1" ht="29.25" customHeight="1" x14ac:dyDescent="0.15">
      <c r="A67" s="445" t="s">
        <v>488</v>
      </c>
      <c r="B67" s="150" t="s">
        <v>293</v>
      </c>
      <c r="C67" s="251" t="s">
        <v>294</v>
      </c>
      <c r="D67" s="225"/>
      <c r="E67" s="225"/>
      <c r="F67" s="220" t="s">
        <v>295</v>
      </c>
      <c r="G67" s="31">
        <v>0.88329999999999997</v>
      </c>
      <c r="H67" s="222">
        <v>1</v>
      </c>
      <c r="I67" s="378">
        <f t="shared" si="1"/>
        <v>0</v>
      </c>
      <c r="J67" s="378">
        <f t="shared" si="5"/>
        <v>0</v>
      </c>
      <c r="K67" s="216"/>
      <c r="L67" s="217"/>
      <c r="M67" s="30"/>
      <c r="O67" s="32" t="str">
        <f t="shared" si="2"/>
        <v>Variable speed hood (CFM from ventilation system)</v>
      </c>
      <c r="P67" s="32" t="s">
        <v>294</v>
      </c>
      <c r="Q67" s="32">
        <f t="shared" si="3"/>
        <v>0.88329999999999997</v>
      </c>
      <c r="R67" s="250" t="str">
        <f t="shared" si="4"/>
        <v>m³/PCM</v>
      </c>
      <c r="S67" s="32">
        <v>1</v>
      </c>
    </row>
    <row r="68" spans="1:19" s="32" customFormat="1" ht="29.25" customHeight="1" x14ac:dyDescent="0.15">
      <c r="A68" s="445" t="s">
        <v>296</v>
      </c>
      <c r="B68" s="150" t="s">
        <v>297</v>
      </c>
      <c r="C68" s="251" t="s">
        <v>271</v>
      </c>
      <c r="D68" s="225"/>
      <c r="E68" s="225"/>
      <c r="F68" s="221" t="s">
        <v>282</v>
      </c>
      <c r="G68" s="31">
        <v>5.0499999999999998E-3</v>
      </c>
      <c r="H68" s="222">
        <v>0</v>
      </c>
      <c r="I68" s="378">
        <f t="shared" si="1"/>
        <v>0</v>
      </c>
      <c r="J68" s="378">
        <f t="shared" si="5"/>
        <v>0</v>
      </c>
      <c r="K68" s="216"/>
      <c r="L68" s="217"/>
      <c r="M68" s="30"/>
      <c r="O68" s="32" t="str">
        <f t="shared" si="2"/>
        <v>Condensing heater</v>
      </c>
      <c r="P68" s="32" t="s">
        <v>271</v>
      </c>
      <c r="Q68" s="32">
        <f>G68</f>
        <v>5.0499999999999998E-3</v>
      </c>
      <c r="R68" s="250" t="s">
        <v>298</v>
      </c>
      <c r="S68" s="32">
        <v>0</v>
      </c>
    </row>
    <row r="69" spans="1:19" s="32" customFormat="1" ht="29.25" customHeight="1" thickBot="1" x14ac:dyDescent="0.2">
      <c r="A69" s="446" t="s">
        <v>299</v>
      </c>
      <c r="B69" s="150" t="s">
        <v>300</v>
      </c>
      <c r="C69" s="253" t="s">
        <v>301</v>
      </c>
      <c r="D69" s="226"/>
      <c r="E69" s="226"/>
      <c r="F69" s="223" t="s">
        <v>298</v>
      </c>
      <c r="G69" s="231">
        <v>1</v>
      </c>
      <c r="H69" s="224">
        <v>1</v>
      </c>
      <c r="I69" s="379">
        <f t="shared" si="1"/>
        <v>0</v>
      </c>
      <c r="J69" s="379">
        <f t="shared" si="5"/>
        <v>0</v>
      </c>
      <c r="K69" s="218"/>
      <c r="L69" s="219"/>
      <c r="M69" s="30"/>
      <c r="O69" s="32" t="str">
        <f t="shared" si="2"/>
        <v>Solar preheating</v>
      </c>
      <c r="P69" s="32" t="s">
        <v>301</v>
      </c>
      <c r="Q69" s="32">
        <v>1</v>
      </c>
      <c r="R69" s="250" t="s">
        <v>298</v>
      </c>
      <c r="S69" s="32">
        <v>1</v>
      </c>
    </row>
    <row r="70" spans="1:19" ht="22" thickTop="1" thickBot="1" x14ac:dyDescent="0.25">
      <c r="D70" s="33"/>
      <c r="E70" s="33"/>
      <c r="F70" s="706" t="s">
        <v>507</v>
      </c>
      <c r="G70" s="706"/>
      <c r="I70" s="34" t="s">
        <v>204</v>
      </c>
      <c r="J70" s="35">
        <f>J59+J60+J61+J62+J63+J65+J66+J67+J68+J69+J64</f>
        <v>0</v>
      </c>
      <c r="M70" s="36"/>
    </row>
    <row r="71" spans="1:19" ht="21" thickBot="1" x14ac:dyDescent="0.25">
      <c r="D71" s="33"/>
      <c r="E71" s="33"/>
      <c r="F71" s="33"/>
      <c r="G71" s="215"/>
      <c r="I71" s="213"/>
      <c r="J71" s="214"/>
      <c r="K71" s="245" t="s">
        <v>302</v>
      </c>
      <c r="L71" s="246">
        <f>SUM(L59:L69)</f>
        <v>0</v>
      </c>
      <c r="M71" s="36"/>
    </row>
    <row r="72" spans="1:19" ht="21" thickBot="1" x14ac:dyDescent="0.25">
      <c r="D72" s="33"/>
      <c r="E72" s="33"/>
      <c r="F72" s="33"/>
      <c r="G72" s="215"/>
      <c r="J72" s="214"/>
      <c r="K72" s="245" t="s">
        <v>303</v>
      </c>
      <c r="L72" s="244">
        <f>J70*B7</f>
        <v>0</v>
      </c>
      <c r="M72" s="36"/>
      <c r="N72" s="36"/>
    </row>
    <row r="73" spans="1:19" ht="21" thickBot="1" x14ac:dyDescent="0.25">
      <c r="D73" s="33"/>
      <c r="E73" s="33"/>
      <c r="F73" s="33"/>
      <c r="G73" s="215"/>
      <c r="I73" s="213"/>
      <c r="J73" s="214"/>
      <c r="L73" s="36"/>
      <c r="M73" s="36"/>
      <c r="N73" s="36"/>
    </row>
    <row r="74" spans="1:19" ht="15" thickBot="1" x14ac:dyDescent="0.2">
      <c r="A74" s="241" t="s">
        <v>304</v>
      </c>
      <c r="B74" s="242"/>
      <c r="C74" s="242"/>
      <c r="D74" s="242"/>
      <c r="E74" s="242"/>
      <c r="F74" s="242"/>
      <c r="G74" s="242"/>
      <c r="H74" s="242"/>
      <c r="I74" s="242"/>
      <c r="J74" s="242"/>
      <c r="K74" s="242"/>
      <c r="L74" s="243"/>
      <c r="O74" s="10" t="s">
        <v>270</v>
      </c>
      <c r="P74" s="10" t="s">
        <v>271</v>
      </c>
      <c r="Q74" s="10">
        <v>0</v>
      </c>
      <c r="S74" s="10">
        <v>0</v>
      </c>
    </row>
    <row r="75" spans="1:19" ht="45" x14ac:dyDescent="0.15">
      <c r="A75" s="239"/>
      <c r="B75" s="711"/>
      <c r="C75" s="712"/>
      <c r="D75" s="239" t="s">
        <v>102</v>
      </c>
      <c r="E75" s="239" t="s">
        <v>103</v>
      </c>
      <c r="F75" s="239" t="s">
        <v>99</v>
      </c>
      <c r="G75" s="239" t="s">
        <v>305</v>
      </c>
      <c r="H75" s="239" t="s">
        <v>306</v>
      </c>
      <c r="I75" s="240" t="s">
        <v>307</v>
      </c>
      <c r="J75" s="239" t="s">
        <v>308</v>
      </c>
      <c r="K75" s="239" t="s">
        <v>309</v>
      </c>
      <c r="L75" s="36"/>
      <c r="M75" s="36"/>
      <c r="N75" s="36"/>
    </row>
    <row r="76" spans="1:19" ht="25.5" customHeight="1" x14ac:dyDescent="0.15">
      <c r="A76" s="247" t="str">
        <f>'3.Energy. Simu. final'!C76</f>
        <v>Type of equipment 1:</v>
      </c>
      <c r="B76" s="700" t="str">
        <f>'3.Energy. Simu. final'!F76</f>
        <v>&lt;Select&gt;</v>
      </c>
      <c r="C76" s="701"/>
      <c r="D76" s="374" t="str">
        <f>'3.Energy. Simu. final'!E77</f>
        <v/>
      </c>
      <c r="E76" s="374" t="str">
        <f>'3.Energy. Simu. final'!E78</f>
        <v/>
      </c>
      <c r="F76" s="375" t="str">
        <f>'3.Energy. Simu. final'!E79</f>
        <v/>
      </c>
      <c r="G76" s="376" t="str">
        <f>'3.Energy. Simu. final'!J78</f>
        <v/>
      </c>
      <c r="H76" s="376" t="str">
        <f>'3.Energy. Simu. final'!J79</f>
        <v/>
      </c>
      <c r="I76" s="376" t="str">
        <f>'3.Energy. Simu. final'!G77</f>
        <v xml:space="preserve"> </v>
      </c>
      <c r="J76" s="232" t="str">
        <f>'3.Energy. Simu. final'!J77</f>
        <v/>
      </c>
      <c r="K76" s="232">
        <f>IFERROR(IF(VLOOKUP(B76,$A$59:$H$69,8,FALSE),J76*G76,G76),0)</f>
        <v>0</v>
      </c>
      <c r="L76" s="36"/>
      <c r="M76" s="36"/>
      <c r="N76" s="36"/>
    </row>
    <row r="77" spans="1:19" ht="25.5" customHeight="1" x14ac:dyDescent="0.15">
      <c r="A77" s="247" t="str">
        <f>'3.Energy. Simu. final'!C81</f>
        <v>Type of equipment 2:</v>
      </c>
      <c r="B77" s="700" t="str">
        <f>'3.Energy. Simu. final'!F81</f>
        <v>&lt;Select&gt;</v>
      </c>
      <c r="C77" s="701"/>
      <c r="D77" s="374" t="str">
        <f>'3.Energy. Simu. final'!E82</f>
        <v/>
      </c>
      <c r="E77" s="374" t="str">
        <f>'3.Energy. Simu. final'!E83</f>
        <v/>
      </c>
      <c r="F77" s="375" t="str">
        <f>'3.Energy. Simu. final'!E84</f>
        <v/>
      </c>
      <c r="G77" s="376" t="str">
        <f>'3.Energy. Simu. final'!J83</f>
        <v/>
      </c>
      <c r="H77" s="376" t="str">
        <f>'3.Energy. Simu. final'!J84</f>
        <v/>
      </c>
      <c r="I77" s="376" t="str">
        <f>'3.Energy. Simu. final'!G82</f>
        <v xml:space="preserve"> </v>
      </c>
      <c r="J77" s="232" t="str">
        <f>'3.Energy. Simu. final'!J82</f>
        <v/>
      </c>
      <c r="K77" s="232">
        <f>IFERROR(IF(VLOOKUP(B77,$A$59:$H$69,8,FALSE),J77*G77,G77),0)</f>
        <v>0</v>
      </c>
      <c r="L77" s="36"/>
      <c r="M77" s="36"/>
      <c r="N77" s="36"/>
    </row>
    <row r="78" spans="1:19" ht="25.5" customHeight="1" x14ac:dyDescent="0.15">
      <c r="A78" s="247" t="str">
        <f>'3.Energy. Simu. final'!C86</f>
        <v>Type of equipment 3:</v>
      </c>
      <c r="B78" s="700" t="str">
        <f>'3.Energy. Simu. final'!F86</f>
        <v>&lt;Select&gt;</v>
      </c>
      <c r="C78" s="701"/>
      <c r="D78" s="374" t="str">
        <f>'3.Energy. Simu. final'!E87</f>
        <v/>
      </c>
      <c r="E78" s="374" t="str">
        <f>'3.Energy. Simu. final'!E88</f>
        <v/>
      </c>
      <c r="F78" s="375" t="str">
        <f>'3.Energy. Simu. final'!E89</f>
        <v/>
      </c>
      <c r="G78" s="376" t="str">
        <f>'3.Energy. Simu. final'!J88</f>
        <v/>
      </c>
      <c r="H78" s="376" t="str">
        <f>'3.Energy. Simu. final'!J89</f>
        <v/>
      </c>
      <c r="I78" s="376" t="str">
        <f>'3.Energy. Simu. final'!G87</f>
        <v xml:space="preserve"> </v>
      </c>
      <c r="J78" s="232" t="str">
        <f>'3.Energy. Simu. final'!J87</f>
        <v/>
      </c>
      <c r="K78" s="232">
        <f>IFERROR(IF(VLOOKUP(B78,$A$59:$H$69,8,FALSE),J78*G78,G78),0)</f>
        <v>0</v>
      </c>
      <c r="L78" s="36"/>
      <c r="M78" s="36"/>
      <c r="N78" s="36"/>
    </row>
    <row r="79" spans="1:19" ht="25.5" customHeight="1" x14ac:dyDescent="0.15">
      <c r="A79" s="247" t="str">
        <f>'3.Energy. Simu. final'!C92</f>
        <v>Type of equipment 4:</v>
      </c>
      <c r="B79" s="700" t="str">
        <f>'3.Energy. Simu. final'!F92</f>
        <v>&lt;Select&gt;</v>
      </c>
      <c r="C79" s="701"/>
      <c r="D79" s="374" t="str">
        <f>'3.Energy. Simu. final'!E93</f>
        <v/>
      </c>
      <c r="E79" s="374" t="str">
        <f>'3.Energy. Simu. final'!E94</f>
        <v/>
      </c>
      <c r="F79" s="375" t="str">
        <f>'3.Energy. Simu. final'!E95</f>
        <v/>
      </c>
      <c r="G79" s="376" t="str">
        <f>'3.Energy. Simu. final'!J94</f>
        <v/>
      </c>
      <c r="H79" s="376" t="str">
        <f>'3.Energy. Simu. final'!J95</f>
        <v/>
      </c>
      <c r="I79" s="376" t="str">
        <f>'3.Energy. Simu. final'!G93</f>
        <v xml:space="preserve"> </v>
      </c>
      <c r="J79" s="232" t="str">
        <f>'3.Energy. Simu. final'!J93</f>
        <v/>
      </c>
      <c r="K79" s="232">
        <f>IFERROR(IF(VLOOKUP(B79,$A$59:$H$69,8,FALSE),J79*G79,G79),0)</f>
        <v>0</v>
      </c>
      <c r="L79" s="36"/>
      <c r="M79" s="36"/>
      <c r="N79" s="36"/>
    </row>
    <row r="80" spans="1:19" ht="25.5" customHeight="1" x14ac:dyDescent="0.15">
      <c r="A80" s="247" t="str">
        <f>'3.Energy. Simu. final'!C97</f>
        <v>Type of equipment 5:</v>
      </c>
      <c r="B80" s="700" t="str">
        <f>'3.Energy. Simu. final'!F97</f>
        <v>&lt;Select&gt;</v>
      </c>
      <c r="C80" s="701"/>
      <c r="D80" s="374" t="str">
        <f>'3.Energy. Simu. final'!E98</f>
        <v/>
      </c>
      <c r="E80" s="374" t="str">
        <f>'3.Energy. Simu. final'!E99</f>
        <v/>
      </c>
      <c r="F80" s="375" t="str">
        <f>'3.Energy. Simu. final'!E100</f>
        <v/>
      </c>
      <c r="G80" s="376" t="str">
        <f>'3.Energy. Simu. final'!J99</f>
        <v/>
      </c>
      <c r="H80" s="376" t="str">
        <f>'3.Energy. Simu. final'!J100</f>
        <v/>
      </c>
      <c r="I80" s="376" t="str">
        <f>'3.Energy. Simu. final'!G98</f>
        <v xml:space="preserve"> </v>
      </c>
      <c r="J80" s="232" t="str">
        <f>'3.Energy. Simu. final'!J98</f>
        <v/>
      </c>
      <c r="K80" s="232">
        <f>IFERROR(IF(VLOOKUP(B80,$A$59:$H$69,8,FALSE),J80*G80,G80),0)</f>
        <v>0</v>
      </c>
      <c r="L80" s="36"/>
      <c r="M80" s="36"/>
      <c r="N80" s="36"/>
    </row>
    <row r="81" spans="1:14" ht="25.5" customHeight="1" x14ac:dyDescent="0.15">
      <c r="A81" s="247" t="str">
        <f>'3.Energy. Simu. final'!C102</f>
        <v>Type of equipment 6:</v>
      </c>
      <c r="B81" s="700" t="str">
        <f>'3.Energy. Simu. final'!F102</f>
        <v>&lt;Select&gt;</v>
      </c>
      <c r="C81" s="701"/>
      <c r="D81" s="374" t="str">
        <f>'3.Energy. Simu. final'!E103</f>
        <v/>
      </c>
      <c r="E81" s="374" t="str">
        <f>'3.Energy. Simu. final'!E104</f>
        <v/>
      </c>
      <c r="F81" s="375" t="str">
        <f>'3.Energy. Simu. final'!E105</f>
        <v/>
      </c>
      <c r="G81" s="376" t="str">
        <f>'3.Energy. Simu. final'!J104</f>
        <v/>
      </c>
      <c r="H81" s="376" t="str">
        <f>'3.Energy. Simu. final'!J105</f>
        <v/>
      </c>
      <c r="I81" s="376" t="str">
        <f>'3.Energy. Simu. final'!G103</f>
        <v xml:space="preserve"> </v>
      </c>
      <c r="J81" s="232" t="str">
        <f>'3.Energy. Simu. final'!J103</f>
        <v/>
      </c>
      <c r="K81" s="232">
        <f t="shared" ref="K81" si="7">IFERROR(IF(VLOOKUP(B81,$A$59:$H$69,8,FALSE),J81*G81,G81),0)</f>
        <v>0</v>
      </c>
      <c r="L81" s="36"/>
      <c r="M81" s="36"/>
      <c r="N81" s="36"/>
    </row>
    <row r="82" spans="1:14" ht="22.5" customHeight="1" thickBot="1" x14ac:dyDescent="0.2"/>
    <row r="83" spans="1:14" ht="19" thickBot="1" x14ac:dyDescent="0.2">
      <c r="A83" s="697" t="s">
        <v>310</v>
      </c>
      <c r="B83" s="698"/>
      <c r="C83" s="698"/>
      <c r="D83" s="698"/>
      <c r="E83" s="698"/>
      <c r="F83" s="698"/>
      <c r="G83" s="698"/>
      <c r="H83" s="698"/>
      <c r="I83" s="698"/>
      <c r="J83" s="698"/>
      <c r="K83" s="698"/>
      <c r="L83" s="699"/>
      <c r="M83" s="18"/>
    </row>
    <row r="84" spans="1:14" ht="14" thickBot="1" x14ac:dyDescent="0.2"/>
    <row r="85" spans="1:14" ht="15" thickBot="1" x14ac:dyDescent="0.2">
      <c r="A85" s="28"/>
      <c r="B85" s="28"/>
      <c r="C85" s="28"/>
      <c r="D85" s="28"/>
      <c r="E85" s="28"/>
      <c r="F85" s="28"/>
      <c r="G85" s="28"/>
      <c r="H85" s="709" t="s">
        <v>311</v>
      </c>
      <c r="I85" s="695"/>
      <c r="J85" s="695"/>
      <c r="K85" s="710"/>
    </row>
    <row r="86" spans="1:14" ht="15" thickBot="1" x14ac:dyDescent="0.2">
      <c r="A86" s="179" t="s">
        <v>312</v>
      </c>
      <c r="B86" s="692" t="s">
        <v>313</v>
      </c>
      <c r="C86" s="692"/>
      <c r="D86" s="692" t="s">
        <v>314</v>
      </c>
      <c r="E86" s="693"/>
      <c r="F86" s="37"/>
      <c r="G86" s="37"/>
      <c r="H86" s="692" t="s">
        <v>313</v>
      </c>
      <c r="I86" s="692"/>
      <c r="J86" s="692" t="s">
        <v>314</v>
      </c>
      <c r="K86" s="693"/>
    </row>
    <row r="87" spans="1:14" ht="14" x14ac:dyDescent="0.15">
      <c r="A87" s="713" t="s">
        <v>315</v>
      </c>
      <c r="B87" s="707" t="s">
        <v>316</v>
      </c>
      <c r="C87" s="707"/>
      <c r="D87" s="707" t="s">
        <v>316</v>
      </c>
      <c r="E87" s="708"/>
      <c r="F87" s="150" t="s">
        <v>317</v>
      </c>
      <c r="G87" s="148" t="s">
        <v>318</v>
      </c>
      <c r="H87" s="707" t="s">
        <v>316</v>
      </c>
      <c r="I87" s="707"/>
      <c r="J87" s="707" t="s">
        <v>316</v>
      </c>
      <c r="K87" s="708"/>
    </row>
    <row r="88" spans="1:14" ht="14" x14ac:dyDescent="0.15">
      <c r="A88" s="714"/>
      <c r="B88" s="148" t="s">
        <v>319</v>
      </c>
      <c r="C88" s="148" t="s">
        <v>320</v>
      </c>
      <c r="D88" s="148" t="s">
        <v>319</v>
      </c>
      <c r="E88" s="151" t="s">
        <v>320</v>
      </c>
      <c r="F88" s="150"/>
      <c r="G88" s="148" t="s">
        <v>321</v>
      </c>
      <c r="H88" s="148" t="s">
        <v>319</v>
      </c>
      <c r="I88" s="148" t="s">
        <v>320</v>
      </c>
      <c r="J88" s="148" t="s">
        <v>319</v>
      </c>
      <c r="K88" s="151" t="s">
        <v>320</v>
      </c>
    </row>
    <row r="89" spans="1:14" ht="14" x14ac:dyDescent="0.15">
      <c r="A89" s="152" t="s">
        <v>322</v>
      </c>
      <c r="B89" s="13">
        <f>H89</f>
        <v>0</v>
      </c>
      <c r="C89" s="13">
        <f t="shared" ref="C89:E89" si="8">I89</f>
        <v>0</v>
      </c>
      <c r="D89" s="13">
        <f t="shared" si="8"/>
        <v>0</v>
      </c>
      <c r="E89" s="38">
        <f t="shared" si="8"/>
        <v>0</v>
      </c>
      <c r="F89" s="39" t="str">
        <f t="shared" ref="F89:F95" si="9">IF(IFERROR(E89/C89,"oui")="oui","",E89/C89)</f>
        <v/>
      </c>
      <c r="G89" s="40">
        <f t="shared" ref="G89:G98" si="10">(C89-E89)/37.89</f>
        <v>0</v>
      </c>
      <c r="H89" s="358">
        <f>'3.Energy. Simu. final'!E120</f>
        <v>0</v>
      </c>
      <c r="I89" s="358">
        <f>'3.Energy. Simu. final'!F120</f>
        <v>0</v>
      </c>
      <c r="J89" s="358">
        <f>'3.Energy. Simu. final'!H120</f>
        <v>0</v>
      </c>
      <c r="K89" s="359">
        <f>'3.Energy. Simu. final'!I120</f>
        <v>0</v>
      </c>
    </row>
    <row r="90" spans="1:14" ht="14" x14ac:dyDescent="0.15">
      <c r="A90" s="152" t="s">
        <v>323</v>
      </c>
      <c r="B90" s="13">
        <f t="shared" ref="B90:B97" si="11">H90</f>
        <v>0</v>
      </c>
      <c r="C90" s="13">
        <f t="shared" ref="C90:C97" si="12">I90</f>
        <v>0</v>
      </c>
      <c r="D90" s="13">
        <f t="shared" ref="D90:D97" si="13">J90</f>
        <v>0</v>
      </c>
      <c r="E90" s="38">
        <f t="shared" ref="E90:E97" si="14">K90</f>
        <v>0</v>
      </c>
      <c r="F90" s="39" t="str">
        <f t="shared" si="9"/>
        <v/>
      </c>
      <c r="G90" s="40">
        <f t="shared" si="10"/>
        <v>0</v>
      </c>
      <c r="H90" s="358">
        <f>'3.Energy. Simu. final'!E121</f>
        <v>0</v>
      </c>
      <c r="I90" s="358">
        <f>'3.Energy. Simu. final'!F121</f>
        <v>0</v>
      </c>
      <c r="J90" s="358">
        <f>'3.Energy. Simu. final'!H121</f>
        <v>0</v>
      </c>
      <c r="K90" s="359">
        <f>'3.Energy. Simu. final'!I121</f>
        <v>0</v>
      </c>
    </row>
    <row r="91" spans="1:14" ht="14" x14ac:dyDescent="0.15">
      <c r="A91" s="152" t="s">
        <v>324</v>
      </c>
      <c r="B91" s="13">
        <f t="shared" si="11"/>
        <v>0</v>
      </c>
      <c r="C91" s="13">
        <f t="shared" si="12"/>
        <v>0</v>
      </c>
      <c r="D91" s="13">
        <f t="shared" si="13"/>
        <v>0</v>
      </c>
      <c r="E91" s="38">
        <f t="shared" si="14"/>
        <v>0</v>
      </c>
      <c r="F91" s="39" t="str">
        <f t="shared" si="9"/>
        <v/>
      </c>
      <c r="G91" s="40">
        <f t="shared" si="10"/>
        <v>0</v>
      </c>
      <c r="H91" s="358">
        <f>'3.Energy. Simu. final'!E122</f>
        <v>0</v>
      </c>
      <c r="I91" s="358">
        <f>'3.Energy. Simu. final'!F122</f>
        <v>0</v>
      </c>
      <c r="J91" s="358">
        <f>'3.Energy. Simu. final'!H122</f>
        <v>0</v>
      </c>
      <c r="K91" s="359">
        <f>'3.Energy. Simu. final'!I122</f>
        <v>0</v>
      </c>
    </row>
    <row r="92" spans="1:14" ht="14" x14ac:dyDescent="0.15">
      <c r="A92" s="152" t="s">
        <v>325</v>
      </c>
      <c r="B92" s="13">
        <f t="shared" si="11"/>
        <v>0</v>
      </c>
      <c r="C92" s="13">
        <f t="shared" si="12"/>
        <v>0</v>
      </c>
      <c r="D92" s="13">
        <f t="shared" si="13"/>
        <v>0</v>
      </c>
      <c r="E92" s="38">
        <f t="shared" si="14"/>
        <v>0</v>
      </c>
      <c r="F92" s="39" t="str">
        <f t="shared" si="9"/>
        <v/>
      </c>
      <c r="G92" s="40">
        <f t="shared" si="10"/>
        <v>0</v>
      </c>
      <c r="H92" s="358">
        <f>'3.Energy. Simu. final'!E123</f>
        <v>0</v>
      </c>
      <c r="I92" s="358">
        <f>'3.Energy. Simu. final'!F123</f>
        <v>0</v>
      </c>
      <c r="J92" s="358">
        <f>'3.Energy. Simu. final'!H123</f>
        <v>0</v>
      </c>
      <c r="K92" s="359">
        <f>'3.Energy. Simu. final'!I123</f>
        <v>0</v>
      </c>
    </row>
    <row r="93" spans="1:14" ht="14" x14ac:dyDescent="0.15">
      <c r="A93" s="152" t="s">
        <v>326</v>
      </c>
      <c r="B93" s="13">
        <f t="shared" si="11"/>
        <v>0</v>
      </c>
      <c r="C93" s="13">
        <f t="shared" si="12"/>
        <v>0</v>
      </c>
      <c r="D93" s="13">
        <f t="shared" si="13"/>
        <v>0</v>
      </c>
      <c r="E93" s="38">
        <f t="shared" si="14"/>
        <v>0</v>
      </c>
      <c r="F93" s="39" t="str">
        <f t="shared" si="9"/>
        <v/>
      </c>
      <c r="G93" s="40">
        <f t="shared" si="10"/>
        <v>0</v>
      </c>
      <c r="H93" s="358">
        <f>'3.Energy. Simu. final'!E124</f>
        <v>0</v>
      </c>
      <c r="I93" s="358">
        <f>'3.Energy. Simu. final'!F124</f>
        <v>0</v>
      </c>
      <c r="J93" s="358">
        <f>'3.Energy. Simu. final'!H124</f>
        <v>0</v>
      </c>
      <c r="K93" s="359">
        <f>'3.Energy. Simu. final'!I124</f>
        <v>0</v>
      </c>
    </row>
    <row r="94" spans="1:14" ht="14" x14ac:dyDescent="0.15">
      <c r="A94" s="152" t="s">
        <v>327</v>
      </c>
      <c r="B94" s="13">
        <f t="shared" si="11"/>
        <v>0</v>
      </c>
      <c r="C94" s="13">
        <f t="shared" si="12"/>
        <v>0</v>
      </c>
      <c r="D94" s="13">
        <f t="shared" si="13"/>
        <v>0</v>
      </c>
      <c r="E94" s="38">
        <f t="shared" si="14"/>
        <v>0</v>
      </c>
      <c r="F94" s="39" t="str">
        <f t="shared" si="9"/>
        <v/>
      </c>
      <c r="G94" s="40">
        <f t="shared" si="10"/>
        <v>0</v>
      </c>
      <c r="H94" s="358">
        <f>'3.Energy. Simu. final'!E125</f>
        <v>0</v>
      </c>
      <c r="I94" s="358">
        <f>'3.Energy. Simu. final'!F125</f>
        <v>0</v>
      </c>
      <c r="J94" s="358">
        <f>'3.Energy. Simu. final'!H125</f>
        <v>0</v>
      </c>
      <c r="K94" s="359">
        <f>'3.Energy. Simu. final'!I125</f>
        <v>0</v>
      </c>
    </row>
    <row r="95" spans="1:14" ht="14" x14ac:dyDescent="0.15">
      <c r="A95" s="152" t="s">
        <v>115</v>
      </c>
      <c r="B95" s="13">
        <f t="shared" si="11"/>
        <v>0</v>
      </c>
      <c r="C95" s="13">
        <f t="shared" si="12"/>
        <v>0</v>
      </c>
      <c r="D95" s="13">
        <f t="shared" si="13"/>
        <v>0</v>
      </c>
      <c r="E95" s="38">
        <f t="shared" si="14"/>
        <v>0</v>
      </c>
      <c r="F95" s="39" t="str">
        <f t="shared" si="9"/>
        <v/>
      </c>
      <c r="G95" s="40">
        <f t="shared" si="10"/>
        <v>0</v>
      </c>
      <c r="H95" s="358">
        <f>'3.Energy. Simu. final'!E126</f>
        <v>0</v>
      </c>
      <c r="I95" s="358">
        <f>'3.Energy. Simu. final'!F126</f>
        <v>0</v>
      </c>
      <c r="J95" s="358">
        <f>'3.Energy. Simu. final'!H126</f>
        <v>0</v>
      </c>
      <c r="K95" s="359">
        <f>'3.Energy. Simu. final'!I126</f>
        <v>0</v>
      </c>
    </row>
    <row r="96" spans="1:14" ht="14" x14ac:dyDescent="0.15">
      <c r="A96" s="153" t="s">
        <v>328</v>
      </c>
      <c r="B96" s="13">
        <f t="shared" si="11"/>
        <v>0</v>
      </c>
      <c r="C96" s="13">
        <f t="shared" si="12"/>
        <v>0</v>
      </c>
      <c r="D96" s="13">
        <f t="shared" si="13"/>
        <v>0</v>
      </c>
      <c r="E96" s="38">
        <f t="shared" si="14"/>
        <v>0</v>
      </c>
      <c r="F96" s="39" t="str">
        <f>IF(IFERROR(E96/C96,"oui")="oui","",E96/C96)</f>
        <v/>
      </c>
      <c r="G96" s="40">
        <f t="shared" si="10"/>
        <v>0</v>
      </c>
      <c r="H96" s="358">
        <f>'3.Energy. Simu. final'!E127</f>
        <v>0</v>
      </c>
      <c r="I96" s="358">
        <f>'3.Energy. Simu. final'!F127</f>
        <v>0</v>
      </c>
      <c r="J96" s="358">
        <f>'3.Energy. Simu. final'!H127</f>
        <v>0</v>
      </c>
      <c r="K96" s="359">
        <f>'3.Energy. Simu. final'!I127</f>
        <v>0</v>
      </c>
    </row>
    <row r="97" spans="1:17" ht="15" thickBot="1" x14ac:dyDescent="0.2">
      <c r="A97" s="257" t="s">
        <v>329</v>
      </c>
      <c r="B97" s="255" t="e">
        <f t="shared" si="11"/>
        <v>#REF!</v>
      </c>
      <c r="C97" s="255" t="e">
        <f t="shared" si="12"/>
        <v>#REF!</v>
      </c>
      <c r="D97" s="255" t="e">
        <f t="shared" si="13"/>
        <v>#REF!</v>
      </c>
      <c r="E97" s="256" t="e">
        <f t="shared" si="14"/>
        <v>#REF!</v>
      </c>
      <c r="F97" s="39" t="str">
        <f>IF(IFERROR(E97/C97,"oui")="oui","",E97/C97)</f>
        <v/>
      </c>
      <c r="G97" s="40" t="e">
        <f t="shared" ref="G97" si="15">(C97-E97)/37.89</f>
        <v>#REF!</v>
      </c>
      <c r="H97" s="360" t="e">
        <f>'3.Energy. Simu. final'!#REF!</f>
        <v>#REF!</v>
      </c>
      <c r="I97" s="360" t="e">
        <f>'3.Energy. Simu. final'!#REF!</f>
        <v>#REF!</v>
      </c>
      <c r="J97" s="360" t="e">
        <f>'3.Energy. Simu. final'!#REF!</f>
        <v>#REF!</v>
      </c>
      <c r="K97" s="361" t="e">
        <f>'3.Energy. Simu. final'!#REF!</f>
        <v>#REF!</v>
      </c>
    </row>
    <row r="98" spans="1:17" ht="15" thickBot="1" x14ac:dyDescent="0.2">
      <c r="A98" s="154" t="s">
        <v>204</v>
      </c>
      <c r="B98" s="156" t="e">
        <f>SUM(B89:B97)</f>
        <v>#REF!</v>
      </c>
      <c r="C98" s="156" t="e">
        <f>SUM(C89:C97)</f>
        <v>#REF!</v>
      </c>
      <c r="D98" s="156" t="e">
        <f>SUM(D89:D97)</f>
        <v>#REF!</v>
      </c>
      <c r="E98" s="157" t="e">
        <f>SUM(E89:E97)</f>
        <v>#REF!</v>
      </c>
      <c r="F98" s="42" t="e">
        <f>E98/C98</f>
        <v>#REF!</v>
      </c>
      <c r="G98" s="40" t="e">
        <f t="shared" si="10"/>
        <v>#REF!</v>
      </c>
      <c r="H98" s="156" t="e">
        <f>SUM(H89:H97)</f>
        <v>#REF!</v>
      </c>
      <c r="I98" s="156" t="e">
        <f>SUM(I89:I97)</f>
        <v>#REF!</v>
      </c>
      <c r="J98" s="156" t="e">
        <f>SUM(J89:J97)</f>
        <v>#REF!</v>
      </c>
      <c r="K98" s="157" t="e">
        <f>SUM(K89:K97)</f>
        <v>#REF!</v>
      </c>
    </row>
    <row r="99" spans="1:17" ht="15" thickBot="1" x14ac:dyDescent="0.2">
      <c r="A99" s="155" t="s">
        <v>330</v>
      </c>
      <c r="B99" s="156" t="s">
        <v>119</v>
      </c>
      <c r="C99" s="158" t="e">
        <f>C98/$E$118</f>
        <v>#REF!</v>
      </c>
      <c r="D99" s="156" t="s">
        <v>119</v>
      </c>
      <c r="E99" s="159" t="e">
        <f>E98/$E$118</f>
        <v>#REF!</v>
      </c>
      <c r="F99" s="37"/>
      <c r="G99" s="37"/>
      <c r="H99" s="156" t="s">
        <v>119</v>
      </c>
      <c r="I99" s="158" t="e">
        <f>I98/$E$118</f>
        <v>#REF!</v>
      </c>
      <c r="J99" s="156" t="s">
        <v>119</v>
      </c>
      <c r="K99" s="159" t="e">
        <f>K98/$E$118</f>
        <v>#REF!</v>
      </c>
    </row>
    <row r="100" spans="1:17" ht="15" thickBot="1" x14ac:dyDescent="0.2">
      <c r="A100" s="155" t="s">
        <v>331</v>
      </c>
      <c r="B100" s="689" t="e">
        <f>IF(C52=0,"Pas de superficie",C99/$C$52)</f>
        <v>#VALUE!</v>
      </c>
      <c r="C100" s="689"/>
      <c r="D100" s="689" t="e">
        <f>IF(C52=0,"Pas de superficie",E99/$C$52)</f>
        <v>#VALUE!</v>
      </c>
      <c r="E100" s="690"/>
      <c r="F100" s="123"/>
      <c r="G100" s="37"/>
      <c r="H100" s="28"/>
    </row>
    <row r="101" spans="1:17" ht="15" thickBot="1" x14ac:dyDescent="0.2">
      <c r="A101" s="37"/>
      <c r="B101" s="37"/>
      <c r="C101" s="43"/>
      <c r="D101" s="44"/>
      <c r="E101" s="43"/>
      <c r="F101" s="43"/>
      <c r="G101" s="37"/>
      <c r="H101" s="28"/>
    </row>
    <row r="102" spans="1:17" ht="17" thickBot="1" x14ac:dyDescent="0.25">
      <c r="A102" s="691" t="s">
        <v>332</v>
      </c>
      <c r="B102" s="692"/>
      <c r="C102" s="693"/>
      <c r="D102" s="44"/>
      <c r="E102" s="43"/>
      <c r="F102" s="43"/>
      <c r="G102" s="37"/>
      <c r="H102" s="28"/>
      <c r="P102" s="12"/>
      <c r="Q102" s="45"/>
    </row>
    <row r="103" spans="1:17" ht="16" x14ac:dyDescent="0.2">
      <c r="A103" s="160" t="s">
        <v>193</v>
      </c>
      <c r="B103" s="161" t="s">
        <v>333</v>
      </c>
      <c r="C103" s="162" t="s">
        <v>334</v>
      </c>
      <c r="D103" s="44"/>
      <c r="E103" s="43"/>
      <c r="F103" s="43"/>
      <c r="G103" s="37"/>
      <c r="H103" s="28"/>
      <c r="P103" s="12"/>
      <c r="Q103" s="45"/>
    </row>
    <row r="104" spans="1:17" ht="16" x14ac:dyDescent="0.2">
      <c r="A104" s="46" t="s">
        <v>335</v>
      </c>
      <c r="B104" s="13"/>
      <c r="C104" s="47">
        <f>B104/37.89</f>
        <v>0</v>
      </c>
      <c r="D104" s="44"/>
      <c r="E104" s="43"/>
      <c r="F104" s="43"/>
      <c r="G104" s="37"/>
      <c r="H104" s="28"/>
      <c r="M104" s="10">
        <f>IF(B104="",1,0)</f>
        <v>1</v>
      </c>
      <c r="P104" s="12"/>
      <c r="Q104" s="45"/>
    </row>
    <row r="105" spans="1:17" ht="16" x14ac:dyDescent="0.2">
      <c r="A105" s="48"/>
      <c r="B105" s="13"/>
      <c r="C105" s="47">
        <f>B105/37.89</f>
        <v>0</v>
      </c>
      <c r="D105" s="44"/>
      <c r="E105" s="43"/>
      <c r="F105" s="43"/>
      <c r="G105" s="37"/>
      <c r="H105" s="28"/>
      <c r="K105" s="49"/>
      <c r="N105" s="49"/>
      <c r="P105" s="12"/>
      <c r="Q105" s="45"/>
    </row>
    <row r="106" spans="1:17" ht="16" x14ac:dyDescent="0.2">
      <c r="A106" s="48"/>
      <c r="B106" s="13"/>
      <c r="C106" s="47">
        <f>B106/37.89</f>
        <v>0</v>
      </c>
      <c r="D106" s="44"/>
      <c r="E106" s="43"/>
      <c r="F106" s="43"/>
      <c r="G106" s="37"/>
      <c r="H106" s="28"/>
      <c r="K106" s="49"/>
      <c r="N106" s="49"/>
      <c r="P106" s="12"/>
      <c r="Q106" s="45"/>
    </row>
    <row r="107" spans="1:17" ht="16" x14ac:dyDescent="0.2">
      <c r="A107" s="48"/>
      <c r="B107" s="13"/>
      <c r="C107" s="47">
        <f>B107/37.89</f>
        <v>0</v>
      </c>
      <c r="D107" s="44"/>
      <c r="E107" s="43"/>
      <c r="F107" s="43"/>
      <c r="G107" s="37"/>
      <c r="H107" s="28"/>
      <c r="L107" s="49"/>
      <c r="M107" s="49"/>
      <c r="N107" s="49"/>
      <c r="O107" s="49"/>
      <c r="P107" s="12"/>
      <c r="Q107" s="45"/>
    </row>
    <row r="108" spans="1:17" ht="17" thickBot="1" x14ac:dyDescent="0.25">
      <c r="A108" s="50"/>
      <c r="B108" s="41"/>
      <c r="C108" s="51">
        <f>B108/37.89</f>
        <v>0</v>
      </c>
      <c r="D108" s="44"/>
      <c r="E108" s="43"/>
      <c r="F108" s="43"/>
      <c r="G108" s="37"/>
      <c r="H108" s="28"/>
      <c r="K108" s="49"/>
      <c r="N108" s="49"/>
      <c r="P108" s="12"/>
      <c r="Q108" s="45"/>
    </row>
    <row r="109" spans="1:17" ht="17" thickBot="1" x14ac:dyDescent="0.25">
      <c r="A109" s="52" t="s">
        <v>87</v>
      </c>
      <c r="B109" s="53">
        <f>SUM(B104:B108)</f>
        <v>0</v>
      </c>
      <c r="C109" s="54">
        <f>SUM(C104:C108)</f>
        <v>0</v>
      </c>
      <c r="D109" s="44"/>
      <c r="E109" s="43"/>
      <c r="F109" s="43"/>
      <c r="G109" s="37"/>
      <c r="H109" s="28"/>
      <c r="P109" s="12"/>
      <c r="Q109" s="45"/>
    </row>
    <row r="110" spans="1:17" ht="15.75" customHeight="1" outlineLevel="1" thickBot="1" x14ac:dyDescent="0.25">
      <c r="A110" s="37"/>
      <c r="B110" s="37"/>
      <c r="C110" s="43"/>
      <c r="D110" s="44"/>
      <c r="E110" s="43"/>
      <c r="F110" s="43"/>
      <c r="G110" s="37"/>
      <c r="H110" s="28"/>
      <c r="K110" s="49"/>
      <c r="N110" s="49"/>
      <c r="P110" s="12"/>
      <c r="Q110" s="45"/>
    </row>
    <row r="111" spans="1:17" ht="15.75" customHeight="1" outlineLevel="1" thickBot="1" x14ac:dyDescent="0.25">
      <c r="A111" s="694" t="s">
        <v>336</v>
      </c>
      <c r="B111" s="695"/>
      <c r="C111" s="695"/>
      <c r="D111" s="695"/>
      <c r="E111" s="696"/>
      <c r="F111" s="37"/>
      <c r="G111" s="37"/>
      <c r="H111" s="28"/>
      <c r="K111" s="49"/>
      <c r="N111" s="49"/>
      <c r="P111" s="12"/>
      <c r="Q111" s="45"/>
    </row>
    <row r="112" spans="1:17" ht="15.75" customHeight="1" outlineLevel="1" x14ac:dyDescent="0.2">
      <c r="A112" s="186" t="s">
        <v>193</v>
      </c>
      <c r="B112" s="161" t="s">
        <v>319</v>
      </c>
      <c r="C112" s="161" t="s">
        <v>320</v>
      </c>
      <c r="D112" s="161" t="s">
        <v>117</v>
      </c>
      <c r="E112" s="161" t="s">
        <v>337</v>
      </c>
      <c r="F112" s="37"/>
      <c r="G112" s="37"/>
      <c r="H112" s="28"/>
      <c r="L112" s="49"/>
      <c r="M112" s="49"/>
      <c r="O112" s="49"/>
      <c r="P112" s="12"/>
      <c r="Q112" s="45"/>
    </row>
    <row r="113" spans="1:17" ht="15.75" customHeight="1" outlineLevel="1" x14ac:dyDescent="0.2">
      <c r="A113" s="163" t="s">
        <v>338</v>
      </c>
      <c r="B113" s="55" t="e">
        <f>D98</f>
        <v>#REF!</v>
      </c>
      <c r="C113" s="55" t="e">
        <f>E98</f>
        <v>#REF!</v>
      </c>
      <c r="D113" s="55" t="e">
        <f>C113+B113</f>
        <v>#REF!</v>
      </c>
      <c r="E113" s="55" t="e">
        <f>D113/B52</f>
        <v>#REF!</v>
      </c>
      <c r="F113" s="124"/>
      <c r="G113" s="37"/>
      <c r="H113" s="28"/>
      <c r="P113" s="12"/>
      <c r="Q113" s="45"/>
    </row>
    <row r="114" spans="1:17" ht="15.75" customHeight="1" outlineLevel="1" x14ac:dyDescent="0.2">
      <c r="A114" s="163" t="s">
        <v>339</v>
      </c>
      <c r="B114" s="55" t="e">
        <f>B98</f>
        <v>#REF!</v>
      </c>
      <c r="C114" s="55" t="e">
        <f>C98</f>
        <v>#REF!</v>
      </c>
      <c r="D114" s="55" t="e">
        <f>C114+B114</f>
        <v>#REF!</v>
      </c>
      <c r="E114" s="55" t="e">
        <f>D114/B52</f>
        <v>#REF!</v>
      </c>
      <c r="F114" s="124"/>
      <c r="G114" s="37"/>
      <c r="H114" s="28"/>
      <c r="P114" s="12"/>
      <c r="Q114" s="45"/>
    </row>
    <row r="115" spans="1:17" ht="16" outlineLevel="1" x14ac:dyDescent="0.2">
      <c r="A115" s="163" t="s">
        <v>340</v>
      </c>
      <c r="B115" s="55" t="e">
        <f>-B113+B114</f>
        <v>#REF!</v>
      </c>
      <c r="C115" s="55" t="e">
        <f>-C113+C114</f>
        <v>#REF!</v>
      </c>
      <c r="D115" s="55" t="e">
        <f>-D113+D114</f>
        <v>#REF!</v>
      </c>
      <c r="E115" s="55" t="e">
        <f>-E113+E114</f>
        <v>#REF!</v>
      </c>
      <c r="F115" s="124"/>
      <c r="G115" s="37"/>
      <c r="H115" s="28"/>
      <c r="P115" s="12"/>
      <c r="Q115" s="45"/>
    </row>
    <row r="116" spans="1:17" ht="16" outlineLevel="1" x14ac:dyDescent="0.2">
      <c r="A116" s="37"/>
      <c r="B116" s="37"/>
      <c r="C116" s="43"/>
      <c r="D116" s="44"/>
      <c r="E116" s="43"/>
      <c r="F116" s="43"/>
      <c r="G116" s="37"/>
      <c r="H116" s="28"/>
      <c r="P116" s="12"/>
      <c r="Q116" s="45"/>
    </row>
    <row r="117" spans="1:17" ht="16" outlineLevel="1" x14ac:dyDescent="0.2">
      <c r="A117" s="163" t="s">
        <v>341</v>
      </c>
      <c r="B117" s="56" t="str">
        <f>B52</f>
        <v/>
      </c>
      <c r="C117" s="43"/>
      <c r="D117" s="44"/>
      <c r="E117" s="148" t="s">
        <v>342</v>
      </c>
      <c r="F117" s="43"/>
      <c r="G117" s="37"/>
      <c r="H117" s="28"/>
      <c r="P117" s="12"/>
      <c r="Q117" s="45"/>
    </row>
    <row r="118" spans="1:17" ht="16" outlineLevel="1" x14ac:dyDescent="0.2">
      <c r="A118" s="163" t="s">
        <v>343</v>
      </c>
      <c r="B118" s="56" t="e">
        <f>D115</f>
        <v>#REF!</v>
      </c>
      <c r="C118" s="57" t="e">
        <f>D115/D114</f>
        <v>#REF!</v>
      </c>
      <c r="D118" s="44"/>
      <c r="E118" s="208">
        <v>37.89</v>
      </c>
      <c r="F118" s="43"/>
      <c r="G118" s="37"/>
      <c r="H118" s="28"/>
      <c r="P118" s="12"/>
      <c r="Q118" s="45"/>
    </row>
    <row r="119" spans="1:17" ht="16" outlineLevel="1" x14ac:dyDescent="0.2">
      <c r="A119" s="163" t="s">
        <v>344</v>
      </c>
      <c r="B119" s="56" t="e">
        <f>C115</f>
        <v>#REF!</v>
      </c>
      <c r="C119" s="40" t="e">
        <f>B119/$E$118</f>
        <v>#REF!</v>
      </c>
      <c r="D119" s="44"/>
      <c r="E119" s="43"/>
      <c r="F119" s="43"/>
      <c r="G119" s="37"/>
      <c r="H119" s="28"/>
      <c r="P119" s="12"/>
      <c r="Q119" s="45"/>
    </row>
    <row r="120" spans="1:17" ht="16" outlineLevel="1" x14ac:dyDescent="0.2">
      <c r="A120" s="163" t="s">
        <v>345</v>
      </c>
      <c r="B120" s="56" t="e">
        <f>B119-B109</f>
        <v>#REF!</v>
      </c>
      <c r="C120" s="40" t="e">
        <f>B120/$E$118</f>
        <v>#REF!</v>
      </c>
      <c r="D120" s="44"/>
      <c r="E120" s="43"/>
      <c r="F120" s="43"/>
      <c r="G120" s="37"/>
      <c r="H120" s="28"/>
      <c r="P120" s="12"/>
      <c r="Q120" s="45"/>
    </row>
    <row r="121" spans="1:17" ht="16" outlineLevel="1" x14ac:dyDescent="0.2">
      <c r="A121" s="37" t="s">
        <v>346</v>
      </c>
      <c r="B121" s="37"/>
      <c r="C121" s="43"/>
      <c r="D121" s="44"/>
      <c r="E121" s="43"/>
      <c r="F121" s="43"/>
      <c r="G121" s="37"/>
      <c r="H121" s="28"/>
      <c r="P121" s="12"/>
      <c r="Q121" s="45"/>
    </row>
    <row r="122" spans="1:17" ht="17" thickBot="1" x14ac:dyDescent="0.25">
      <c r="A122" s="37"/>
      <c r="B122" s="37"/>
      <c r="C122" s="43"/>
      <c r="D122" s="44"/>
      <c r="E122" s="43"/>
      <c r="F122" s="43"/>
      <c r="G122" s="37"/>
      <c r="H122" s="28"/>
      <c r="P122" s="12"/>
      <c r="Q122" s="45"/>
    </row>
    <row r="123" spans="1:17" ht="17" thickBot="1" x14ac:dyDescent="0.25">
      <c r="A123" s="691" t="s">
        <v>347</v>
      </c>
      <c r="B123" s="692"/>
      <c r="C123" s="693"/>
      <c r="D123" s="44"/>
      <c r="E123" s="43"/>
      <c r="F123" s="43"/>
      <c r="G123" s="37"/>
      <c r="H123" s="28"/>
      <c r="P123" s="12"/>
      <c r="Q123" s="45"/>
    </row>
    <row r="124" spans="1:17" ht="16" x14ac:dyDescent="0.2">
      <c r="A124" s="164" t="s">
        <v>343</v>
      </c>
      <c r="B124" s="58" t="e">
        <f>D115/D114</f>
        <v>#REF!</v>
      </c>
      <c r="C124" s="59"/>
      <c r="D124" s="44"/>
      <c r="E124" s="43"/>
      <c r="F124" s="43"/>
      <c r="G124" s="37"/>
      <c r="H124" s="28"/>
      <c r="P124" s="12"/>
      <c r="Q124" s="45"/>
    </row>
    <row r="125" spans="1:17" ht="16" x14ac:dyDescent="0.2">
      <c r="A125" s="165" t="s">
        <v>344</v>
      </c>
      <c r="B125" s="60" t="e">
        <f>C115/C114</f>
        <v>#REF!</v>
      </c>
      <c r="C125" s="47" t="e">
        <f>C115/$E$118</f>
        <v>#REF!</v>
      </c>
      <c r="D125" s="44"/>
      <c r="E125" s="43"/>
      <c r="F125" s="43"/>
      <c r="G125" s="37"/>
      <c r="H125" s="28"/>
      <c r="P125" s="12"/>
      <c r="Q125" s="45"/>
    </row>
    <row r="126" spans="1:17" ht="16" x14ac:dyDescent="0.2">
      <c r="A126" s="165" t="s">
        <v>348</v>
      </c>
      <c r="B126" s="55">
        <f>B109</f>
        <v>0</v>
      </c>
      <c r="C126" s="47">
        <f>C109</f>
        <v>0</v>
      </c>
      <c r="D126" s="44"/>
      <c r="E126" s="43"/>
      <c r="F126" s="43"/>
      <c r="G126" s="37"/>
      <c r="H126" s="28"/>
      <c r="P126" s="12"/>
      <c r="Q126" s="45"/>
    </row>
    <row r="127" spans="1:17" ht="17" thickBot="1" x14ac:dyDescent="0.25">
      <c r="A127" s="166" t="s">
        <v>349</v>
      </c>
      <c r="B127" s="61" t="e">
        <f>C115-B109</f>
        <v>#REF!</v>
      </c>
      <c r="C127" s="62" t="e">
        <f>B127/$E$118</f>
        <v>#REF!</v>
      </c>
      <c r="D127" s="44"/>
      <c r="E127" s="43"/>
      <c r="F127" s="43"/>
      <c r="G127" s="37"/>
      <c r="H127" s="28"/>
      <c r="P127" s="12"/>
      <c r="Q127" s="45"/>
    </row>
    <row r="128" spans="1:17" ht="17" thickBot="1" x14ac:dyDescent="0.25">
      <c r="A128" s="37"/>
      <c r="B128" s="37"/>
      <c r="C128" s="43"/>
      <c r="D128" s="44"/>
      <c r="E128" s="43"/>
      <c r="F128" s="43"/>
      <c r="G128" s="37"/>
      <c r="H128" s="28"/>
      <c r="P128" s="12"/>
      <c r="Q128" s="45"/>
    </row>
    <row r="129" spans="1:13" ht="15" thickBot="1" x14ac:dyDescent="0.2">
      <c r="A129" s="167" t="s">
        <v>350</v>
      </c>
      <c r="B129" s="63"/>
      <c r="C129" s="207">
        <f>IF(B5&lt;44562,IF(B129="oui",20%,10%),5%)</f>
        <v>0.05</v>
      </c>
      <c r="D129" s="187" t="s">
        <v>351</v>
      </c>
      <c r="E129" s="43"/>
      <c r="F129" s="43"/>
      <c r="G129" s="37"/>
      <c r="H129" s="28"/>
      <c r="M129" s="10">
        <f>IF(B129="",1,0)</f>
        <v>1</v>
      </c>
    </row>
    <row r="130" spans="1:13" ht="14" x14ac:dyDescent="0.15">
      <c r="A130" s="44"/>
      <c r="B130" s="44"/>
      <c r="C130" s="44"/>
      <c r="D130" s="44"/>
      <c r="E130" s="43"/>
      <c r="F130" s="43"/>
      <c r="G130" s="37"/>
      <c r="H130" s="28"/>
    </row>
    <row r="131" spans="1:13" ht="15" thickBot="1" x14ac:dyDescent="0.2">
      <c r="A131" s="44"/>
      <c r="B131" s="148" t="s">
        <v>210</v>
      </c>
      <c r="C131" s="388" t="s">
        <v>352</v>
      </c>
      <c r="D131" s="44"/>
      <c r="E131" s="43"/>
      <c r="F131" s="43"/>
      <c r="G131" s="37"/>
      <c r="H131" s="28"/>
    </row>
    <row r="132" spans="1:13" ht="15" thickBot="1" x14ac:dyDescent="0.2">
      <c r="A132" s="167" t="s">
        <v>353</v>
      </c>
      <c r="B132" s="64">
        <f>C132</f>
        <v>0</v>
      </c>
      <c r="C132" s="380">
        <f>'3.Energy. Simu. final'!I166</f>
        <v>0</v>
      </c>
      <c r="D132" s="44"/>
      <c r="E132" s="43"/>
      <c r="F132" s="43"/>
      <c r="G132" s="37"/>
      <c r="H132" s="28"/>
      <c r="M132" s="10">
        <f>IF(B132="",1,0)</f>
        <v>0</v>
      </c>
    </row>
    <row r="133" spans="1:13" ht="15.75" customHeight="1" thickBot="1" x14ac:dyDescent="0.25">
      <c r="A133" s="37"/>
      <c r="B133" s="37"/>
      <c r="C133" s="65"/>
      <c r="D133" s="44"/>
      <c r="E133" s="65"/>
      <c r="F133" s="65"/>
      <c r="G133" s="37"/>
    </row>
    <row r="134" spans="1:13" ht="19.5" customHeight="1" thickBot="1" x14ac:dyDescent="0.2">
      <c r="A134" s="697" t="s">
        <v>354</v>
      </c>
      <c r="B134" s="698"/>
      <c r="C134" s="698"/>
      <c r="D134" s="698"/>
      <c r="E134" s="698"/>
      <c r="F134" s="698"/>
      <c r="G134" s="698"/>
      <c r="H134" s="698"/>
      <c r="I134" s="698"/>
      <c r="J134" s="698"/>
      <c r="K134" s="698"/>
      <c r="L134" s="699"/>
      <c r="M134" s="18"/>
    </row>
    <row r="135" spans="1:13" ht="15.75" customHeight="1" outlineLevel="1" x14ac:dyDescent="0.2">
      <c r="A135" s="37"/>
      <c r="B135" s="66">
        <v>0.18</v>
      </c>
      <c r="C135" s="67">
        <v>0.20699999999999999</v>
      </c>
      <c r="D135" s="66">
        <v>0</v>
      </c>
      <c r="E135" s="67">
        <v>0.26200000000000001</v>
      </c>
      <c r="F135" s="191">
        <v>0</v>
      </c>
      <c r="G135" s="68">
        <v>0.26800000000000002</v>
      </c>
      <c r="H135" s="10" t="s">
        <v>355</v>
      </c>
    </row>
    <row r="136" spans="1:13" ht="15.75" customHeight="1" outlineLevel="1" x14ac:dyDescent="0.15">
      <c r="A136" s="37"/>
      <c r="B136" s="66">
        <f t="shared" ref="B136:G136" si="16">B135-$B$135</f>
        <v>0</v>
      </c>
      <c r="C136" s="66">
        <f t="shared" si="16"/>
        <v>2.6999999999999996E-2</v>
      </c>
      <c r="D136" s="66">
        <f t="shared" si="16"/>
        <v>-0.18</v>
      </c>
      <c r="E136" s="66">
        <f t="shared" si="16"/>
        <v>8.2000000000000017E-2</v>
      </c>
      <c r="F136" s="192">
        <f t="shared" si="16"/>
        <v>-0.18</v>
      </c>
      <c r="G136" s="66">
        <f t="shared" si="16"/>
        <v>8.8000000000000023E-2</v>
      </c>
    </row>
    <row r="137" spans="1:13" ht="15.75" customHeight="1" outlineLevel="1" x14ac:dyDescent="0.15">
      <c r="A137" s="37"/>
      <c r="B137" s="66">
        <f t="shared" ref="B137:G137" si="17">B136-$C$136</f>
        <v>-2.6999999999999996E-2</v>
      </c>
      <c r="C137" s="66">
        <f t="shared" si="17"/>
        <v>0</v>
      </c>
      <c r="D137" s="66">
        <f t="shared" si="17"/>
        <v>-0.20699999999999999</v>
      </c>
      <c r="E137" s="66">
        <f t="shared" si="17"/>
        <v>5.5000000000000021E-2</v>
      </c>
      <c r="F137" s="192">
        <f t="shared" si="17"/>
        <v>-0.20699999999999999</v>
      </c>
      <c r="G137" s="66">
        <f t="shared" si="17"/>
        <v>6.1000000000000026E-2</v>
      </c>
    </row>
    <row r="138" spans="1:13" ht="30" outlineLevel="1" x14ac:dyDescent="0.15">
      <c r="A138" s="28"/>
      <c r="B138" s="69" t="s">
        <v>356</v>
      </c>
      <c r="C138" s="69" t="s">
        <v>357</v>
      </c>
      <c r="D138" s="69" t="s">
        <v>358</v>
      </c>
      <c r="E138" s="69" t="s">
        <v>359</v>
      </c>
      <c r="F138" s="190" t="s">
        <v>213</v>
      </c>
      <c r="G138" s="69" t="s">
        <v>360</v>
      </c>
      <c r="H138" s="28"/>
      <c r="I138" s="28"/>
      <c r="J138" s="28"/>
      <c r="K138" s="28"/>
      <c r="L138" s="10">
        <v>1</v>
      </c>
    </row>
    <row r="139" spans="1:13" ht="14" outlineLevel="1" x14ac:dyDescent="0.15">
      <c r="A139" s="37" t="s">
        <v>361</v>
      </c>
      <c r="B139" s="70">
        <v>0.03</v>
      </c>
      <c r="C139" s="71">
        <v>0</v>
      </c>
      <c r="D139" s="72">
        <v>0.21</v>
      </c>
      <c r="E139" s="71">
        <v>-0.17</v>
      </c>
      <c r="F139" s="193">
        <v>0</v>
      </c>
      <c r="G139" s="71">
        <v>0</v>
      </c>
      <c r="H139" s="10" t="s">
        <v>362</v>
      </c>
      <c r="I139" s="28"/>
      <c r="J139" s="28"/>
      <c r="K139" s="28"/>
      <c r="L139" s="10">
        <v>2</v>
      </c>
    </row>
    <row r="140" spans="1:13" ht="14" outlineLevel="1" x14ac:dyDescent="0.15">
      <c r="A140" s="10" t="s">
        <v>363</v>
      </c>
      <c r="B140" s="73">
        <f>IF($B$5&lt;43661,0%,-3%)</f>
        <v>-0.03</v>
      </c>
      <c r="C140" s="73">
        <f>IF($B$5&lt;43661,0%,-3%)</f>
        <v>-0.03</v>
      </c>
      <c r="D140" s="73">
        <f>IF($B$5&lt;43661,0%,-3%)</f>
        <v>-0.03</v>
      </c>
      <c r="E140" s="73">
        <f>IF($B$5&lt;43661,0%,-3%)</f>
        <v>-0.03</v>
      </c>
      <c r="F140" s="194">
        <v>0</v>
      </c>
      <c r="G140" s="73">
        <f>IF($B$5&lt;43661,0%,-3%)</f>
        <v>-0.03</v>
      </c>
      <c r="H140" s="28"/>
      <c r="I140" s="28"/>
      <c r="J140" s="28"/>
      <c r="K140" s="28"/>
      <c r="L140" s="10">
        <v>3</v>
      </c>
    </row>
    <row r="141" spans="1:13" ht="15.75" customHeight="1" outlineLevel="1" x14ac:dyDescent="0.15">
      <c r="A141" s="37" t="s">
        <v>361</v>
      </c>
      <c r="B141" s="73">
        <f>B139+B140</f>
        <v>0</v>
      </c>
      <c r="C141" s="73">
        <f>C139+C140</f>
        <v>-0.03</v>
      </c>
      <c r="D141" s="73">
        <f>D139+D140</f>
        <v>0.18</v>
      </c>
      <c r="E141" s="73">
        <f>E139+E140</f>
        <v>-0.2</v>
      </c>
      <c r="F141" s="194">
        <v>0</v>
      </c>
      <c r="G141" s="73">
        <f>G139+G140</f>
        <v>-0.03</v>
      </c>
      <c r="H141" s="28"/>
      <c r="I141" s="28"/>
      <c r="J141" s="28"/>
      <c r="K141" s="28"/>
      <c r="L141" s="10">
        <v>4</v>
      </c>
    </row>
    <row r="142" spans="1:13" ht="15.75" customHeight="1" outlineLevel="1" x14ac:dyDescent="0.15">
      <c r="A142" s="74" t="s">
        <v>343</v>
      </c>
      <c r="B142" s="75" t="e">
        <f>B124</f>
        <v>#REF!</v>
      </c>
      <c r="C142" s="75" t="e">
        <f>$B$142+C141</f>
        <v>#REF!</v>
      </c>
      <c r="D142" s="75" t="e">
        <f>$B$142+D141</f>
        <v>#REF!</v>
      </c>
      <c r="E142" s="75" t="e">
        <f>$B$142+E141</f>
        <v>#REF!</v>
      </c>
      <c r="F142" s="195" t="e">
        <f>$B$142+F141</f>
        <v>#REF!</v>
      </c>
      <c r="G142" s="75" t="e">
        <f>$B$142+G141</f>
        <v>#REF!</v>
      </c>
      <c r="H142" s="76">
        <f>C129</f>
        <v>0.05</v>
      </c>
      <c r="I142" s="28" t="s">
        <v>364</v>
      </c>
      <c r="J142" s="28"/>
      <c r="K142" s="28"/>
      <c r="L142" s="10">
        <v>5</v>
      </c>
    </row>
    <row r="143" spans="1:13" ht="15.75" customHeight="1" outlineLevel="1" x14ac:dyDescent="0.15">
      <c r="A143" s="37" t="s">
        <v>365</v>
      </c>
      <c r="B143" s="77" t="e">
        <f>C99</f>
        <v>#REF!</v>
      </c>
      <c r="C143" s="77" t="e">
        <f>C145+C144</f>
        <v>#REF!</v>
      </c>
      <c r="D143" s="77" t="e">
        <f>D145+D144</f>
        <v>#REF!</v>
      </c>
      <c r="E143" s="77" t="e">
        <f>E145+E144</f>
        <v>#REF!</v>
      </c>
      <c r="F143" s="196" t="e">
        <f>F145+F144</f>
        <v>#REF!</v>
      </c>
      <c r="G143" s="77" t="e">
        <f>G145+G144</f>
        <v>#REF!</v>
      </c>
      <c r="H143" s="28"/>
      <c r="I143" s="28"/>
      <c r="J143" s="28"/>
      <c r="K143" s="28"/>
      <c r="L143" s="10">
        <v>6</v>
      </c>
    </row>
    <row r="144" spans="1:13" ht="15.75" customHeight="1" outlineLevel="1" x14ac:dyDescent="0.15">
      <c r="A144" s="37" t="s">
        <v>366</v>
      </c>
      <c r="B144" s="77" t="e">
        <f>E99</f>
        <v>#REF!</v>
      </c>
      <c r="C144" s="77" t="e">
        <f>B144</f>
        <v>#REF!</v>
      </c>
      <c r="D144" s="77" t="e">
        <f>C144</f>
        <v>#REF!</v>
      </c>
      <c r="E144" s="77" t="e">
        <f>D144</f>
        <v>#REF!</v>
      </c>
      <c r="F144" s="196" t="e">
        <f>E144</f>
        <v>#REF!</v>
      </c>
      <c r="G144" s="77" t="e">
        <f>E144</f>
        <v>#REF!</v>
      </c>
      <c r="H144" s="78" t="e">
        <f>C145/C143</f>
        <v>#REF!</v>
      </c>
      <c r="I144" s="78" t="e">
        <f>D145/D143</f>
        <v>#REF!</v>
      </c>
      <c r="J144" s="78" t="e">
        <f>E145/E143</f>
        <v>#REF!</v>
      </c>
      <c r="K144" s="78" t="e">
        <f>G145/G143</f>
        <v>#REF!</v>
      </c>
      <c r="L144" s="10">
        <v>7</v>
      </c>
    </row>
    <row r="145" spans="1:12" ht="15.75" customHeight="1" outlineLevel="1" x14ac:dyDescent="0.15">
      <c r="A145" s="37" t="s">
        <v>367</v>
      </c>
      <c r="B145" s="79" t="e">
        <f>C125</f>
        <v>#REF!</v>
      </c>
      <c r="C145" s="77" t="e">
        <f>$B$145*(1+C141)</f>
        <v>#REF!</v>
      </c>
      <c r="D145" s="77" t="e">
        <f>$B$145*(1+D141)</f>
        <v>#REF!</v>
      </c>
      <c r="E145" s="77" t="e">
        <f>$B$145*(1+E141)</f>
        <v>#REF!</v>
      </c>
      <c r="F145" s="259" t="e">
        <f>$B$145*(1+F141)</f>
        <v>#REF!</v>
      </c>
      <c r="G145" s="77" t="e">
        <f>$B$145*(1+G141)</f>
        <v>#REF!</v>
      </c>
      <c r="H145" s="28"/>
      <c r="I145" s="76" t="e">
        <f>(I144-$H$144)/$H$144</f>
        <v>#REF!</v>
      </c>
      <c r="J145" s="76" t="e">
        <f>(J144-$H$144)/$H$144</f>
        <v>#REF!</v>
      </c>
      <c r="K145" s="76" t="e">
        <f>(K144-$H$144)/$H$144</f>
        <v>#REF!</v>
      </c>
      <c r="L145" s="10">
        <v>8</v>
      </c>
    </row>
    <row r="146" spans="1:12" ht="15.75" customHeight="1" outlineLevel="1" x14ac:dyDescent="0.15">
      <c r="A146" s="74" t="s">
        <v>368</v>
      </c>
      <c r="B146" s="66" t="e">
        <f t="shared" ref="B146:G146" si="18">1-B145/B143</f>
        <v>#REF!</v>
      </c>
      <c r="C146" s="66" t="e">
        <f t="shared" si="18"/>
        <v>#REF!</v>
      </c>
      <c r="D146" s="66" t="e">
        <f t="shared" si="18"/>
        <v>#REF!</v>
      </c>
      <c r="E146" s="66" t="e">
        <f t="shared" si="18"/>
        <v>#REF!</v>
      </c>
      <c r="F146" s="192" t="e">
        <f t="shared" si="18"/>
        <v>#REF!</v>
      </c>
      <c r="G146" s="66" t="e">
        <f t="shared" si="18"/>
        <v>#REF!</v>
      </c>
      <c r="H146" s="76">
        <v>0.3</v>
      </c>
      <c r="I146" s="28" t="s">
        <v>369</v>
      </c>
      <c r="J146" s="28"/>
      <c r="K146" s="28"/>
      <c r="L146" s="10">
        <v>9</v>
      </c>
    </row>
    <row r="147" spans="1:12" ht="15.75" customHeight="1" outlineLevel="1" x14ac:dyDescent="0.15">
      <c r="A147" s="37" t="s">
        <v>370</v>
      </c>
      <c r="B147" s="79">
        <f>$C$126</f>
        <v>0</v>
      </c>
      <c r="C147" s="77">
        <f>(1+C141)*$B$147</f>
        <v>0</v>
      </c>
      <c r="D147" s="77">
        <f>(1+D141)*$B$147</f>
        <v>0</v>
      </c>
      <c r="E147" s="77">
        <f>(1+E141)*$B$147</f>
        <v>0</v>
      </c>
      <c r="F147" s="196">
        <f>(1+F141)*$B$147</f>
        <v>0</v>
      </c>
      <c r="G147" s="77">
        <f>(1+G141)*$B$147</f>
        <v>0</v>
      </c>
      <c r="H147" s="28"/>
      <c r="I147" s="28" t="s">
        <v>371</v>
      </c>
      <c r="J147" s="28"/>
      <c r="K147" s="28"/>
      <c r="L147" s="10">
        <v>10</v>
      </c>
    </row>
    <row r="148" spans="1:12" ht="15.75" customHeight="1" outlineLevel="1" x14ac:dyDescent="0.15">
      <c r="A148" s="37" t="s">
        <v>372</v>
      </c>
      <c r="B148" s="79">
        <f t="shared" ref="B148:G148" si="19">$J$70</f>
        <v>0</v>
      </c>
      <c r="C148" s="77">
        <f t="shared" si="19"/>
        <v>0</v>
      </c>
      <c r="D148" s="77">
        <f t="shared" si="19"/>
        <v>0</v>
      </c>
      <c r="E148" s="77">
        <f t="shared" si="19"/>
        <v>0</v>
      </c>
      <c r="F148" s="196">
        <f t="shared" si="19"/>
        <v>0</v>
      </c>
      <c r="G148" s="77">
        <f t="shared" si="19"/>
        <v>0</v>
      </c>
      <c r="H148" s="28"/>
      <c r="I148" s="28" t="s">
        <v>373</v>
      </c>
      <c r="J148" s="28"/>
      <c r="K148" s="28"/>
      <c r="L148" s="10">
        <v>11</v>
      </c>
    </row>
    <row r="149" spans="1:12" ht="15.75" customHeight="1" outlineLevel="1" x14ac:dyDescent="0.15">
      <c r="A149" s="80" t="s">
        <v>374</v>
      </c>
      <c r="B149" s="81" t="e">
        <f t="shared" ref="B149:G149" si="20">ROUND(B145-B147-B148,0)</f>
        <v>#REF!</v>
      </c>
      <c r="C149" s="82" t="e">
        <f t="shared" si="20"/>
        <v>#REF!</v>
      </c>
      <c r="D149" s="82" t="e">
        <f t="shared" si="20"/>
        <v>#REF!</v>
      </c>
      <c r="E149" s="82" t="e">
        <f t="shared" si="20"/>
        <v>#REF!</v>
      </c>
      <c r="F149" s="258" t="e">
        <f t="shared" si="20"/>
        <v>#REF!</v>
      </c>
      <c r="G149" s="82" t="e">
        <f t="shared" si="20"/>
        <v>#REF!</v>
      </c>
      <c r="H149" s="28"/>
      <c r="I149" s="28"/>
      <c r="J149" s="28"/>
      <c r="K149" s="28"/>
      <c r="L149" s="10">
        <v>12</v>
      </c>
    </row>
    <row r="150" spans="1:12" ht="14" outlineLevel="1" x14ac:dyDescent="0.15">
      <c r="A150" s="28"/>
      <c r="B150" s="28"/>
      <c r="C150" s="28"/>
      <c r="D150" s="28"/>
      <c r="E150" s="28"/>
      <c r="F150" s="197"/>
      <c r="G150" s="28"/>
      <c r="H150" s="28"/>
      <c r="I150" s="28"/>
      <c r="J150" s="28"/>
      <c r="K150" s="28"/>
      <c r="L150" s="10">
        <v>13</v>
      </c>
    </row>
    <row r="151" spans="1:12" ht="15.75" customHeight="1" outlineLevel="1" x14ac:dyDescent="0.15">
      <c r="A151" s="37" t="str">
        <f>"Subvention @"&amp;B7&amp;"$/m³"</f>
        <v>Subvention @5$/m³</v>
      </c>
      <c r="B151" s="83" t="e">
        <f t="shared" ref="B151:G151" si="21">$B$7*B149</f>
        <v>#REF!</v>
      </c>
      <c r="C151" s="83" t="e">
        <f t="shared" si="21"/>
        <v>#REF!</v>
      </c>
      <c r="D151" s="83" t="e">
        <f t="shared" si="21"/>
        <v>#REF!</v>
      </c>
      <c r="E151" s="83" t="e">
        <f t="shared" si="21"/>
        <v>#REF!</v>
      </c>
      <c r="F151" s="198" t="e">
        <f t="shared" si="21"/>
        <v>#REF!</v>
      </c>
      <c r="G151" s="83" t="e">
        <f t="shared" si="21"/>
        <v>#REF!</v>
      </c>
      <c r="H151" s="87">
        <f>B7</f>
        <v>5</v>
      </c>
      <c r="I151" s="28" t="s">
        <v>375</v>
      </c>
      <c r="J151" s="28"/>
      <c r="K151" s="28"/>
      <c r="L151" s="10">
        <v>14</v>
      </c>
    </row>
    <row r="152" spans="1:12" ht="15.75" customHeight="1" outlineLevel="1" x14ac:dyDescent="0.15">
      <c r="A152" s="37" t="s">
        <v>376</v>
      </c>
      <c r="B152" s="83">
        <f t="shared" ref="B152:G152" si="22">$B$6</f>
        <v>325000</v>
      </c>
      <c r="C152" s="83">
        <f t="shared" si="22"/>
        <v>325000</v>
      </c>
      <c r="D152" s="83">
        <f t="shared" si="22"/>
        <v>325000</v>
      </c>
      <c r="E152" s="83">
        <f t="shared" si="22"/>
        <v>325000</v>
      </c>
      <c r="F152" s="198">
        <f t="shared" si="22"/>
        <v>325000</v>
      </c>
      <c r="G152" s="83">
        <f t="shared" si="22"/>
        <v>325000</v>
      </c>
      <c r="H152" s="85">
        <f>B6</f>
        <v>325000</v>
      </c>
      <c r="I152" s="28" t="s">
        <v>377</v>
      </c>
      <c r="J152" s="28"/>
      <c r="K152" s="28"/>
      <c r="L152" s="10">
        <v>15</v>
      </c>
    </row>
    <row r="153" spans="1:12" ht="15.75" customHeight="1" outlineLevel="1" x14ac:dyDescent="0.15">
      <c r="A153" s="37" t="s">
        <v>378</v>
      </c>
      <c r="B153" s="83">
        <f t="shared" ref="B153:G153" si="23">$B$49</f>
        <v>0</v>
      </c>
      <c r="C153" s="83">
        <f t="shared" si="23"/>
        <v>0</v>
      </c>
      <c r="D153" s="83">
        <f t="shared" si="23"/>
        <v>0</v>
      </c>
      <c r="E153" s="83">
        <f t="shared" si="23"/>
        <v>0</v>
      </c>
      <c r="F153" s="198">
        <f t="shared" si="23"/>
        <v>0</v>
      </c>
      <c r="G153" s="83">
        <f t="shared" si="23"/>
        <v>0</v>
      </c>
      <c r="H153" s="76">
        <f>B8</f>
        <v>0.75</v>
      </c>
      <c r="I153" s="28" t="s">
        <v>379</v>
      </c>
      <c r="J153" s="28"/>
      <c r="K153" s="28"/>
      <c r="L153" s="10">
        <v>16</v>
      </c>
    </row>
    <row r="154" spans="1:12" ht="15.75" customHeight="1" outlineLevel="1" x14ac:dyDescent="0.15">
      <c r="A154" s="80" t="s">
        <v>380</v>
      </c>
      <c r="B154" s="86" t="e">
        <f t="shared" ref="B154:G154" si="24">MIN(B151:B153)</f>
        <v>#REF!</v>
      </c>
      <c r="C154" s="86" t="e">
        <f t="shared" si="24"/>
        <v>#REF!</v>
      </c>
      <c r="D154" s="86" t="e">
        <f t="shared" si="24"/>
        <v>#REF!</v>
      </c>
      <c r="E154" s="86" t="e">
        <f t="shared" si="24"/>
        <v>#REF!</v>
      </c>
      <c r="F154" s="199" t="e">
        <f t="shared" si="24"/>
        <v>#REF!</v>
      </c>
      <c r="G154" s="86" t="e">
        <f t="shared" si="24"/>
        <v>#REF!</v>
      </c>
      <c r="H154" s="84"/>
      <c r="I154" s="28" t="s">
        <v>381</v>
      </c>
      <c r="J154" s="28"/>
      <c r="K154" s="28"/>
      <c r="L154" s="10">
        <v>17</v>
      </c>
    </row>
    <row r="155" spans="1:12" ht="14" outlineLevel="1" x14ac:dyDescent="0.15">
      <c r="A155" s="28"/>
      <c r="B155" s="28"/>
      <c r="C155" s="28"/>
      <c r="D155" s="28"/>
      <c r="E155" s="28"/>
      <c r="F155" s="197"/>
      <c r="G155" s="28"/>
      <c r="H155" s="28"/>
      <c r="I155" s="28"/>
      <c r="J155" s="28"/>
      <c r="K155" s="28"/>
      <c r="L155" s="10">
        <v>18</v>
      </c>
    </row>
    <row r="156" spans="1:12" ht="15.75" customHeight="1" outlineLevel="1" x14ac:dyDescent="0.15">
      <c r="A156" s="37" t="s">
        <v>382</v>
      </c>
      <c r="B156" s="87">
        <f t="shared" ref="B156:G156" si="25">$C$40</f>
        <v>0</v>
      </c>
      <c r="C156" s="87">
        <f t="shared" si="25"/>
        <v>0</v>
      </c>
      <c r="D156" s="87">
        <f t="shared" si="25"/>
        <v>0</v>
      </c>
      <c r="E156" s="87">
        <f t="shared" si="25"/>
        <v>0</v>
      </c>
      <c r="F156" s="200">
        <f t="shared" si="25"/>
        <v>0</v>
      </c>
      <c r="G156" s="87">
        <f t="shared" si="25"/>
        <v>0</v>
      </c>
      <c r="H156" s="28"/>
      <c r="I156" s="28"/>
      <c r="J156" s="28"/>
      <c r="K156" s="28"/>
      <c r="L156" s="10">
        <v>19</v>
      </c>
    </row>
    <row r="157" spans="1:12" ht="15.75" customHeight="1" outlineLevel="1" x14ac:dyDescent="0.15">
      <c r="A157" s="37" t="s">
        <v>378</v>
      </c>
      <c r="B157" s="88">
        <f t="shared" ref="B157:G157" si="26">B153-B156</f>
        <v>0</v>
      </c>
      <c r="C157" s="88">
        <f t="shared" si="26"/>
        <v>0</v>
      </c>
      <c r="D157" s="88">
        <f t="shared" si="26"/>
        <v>0</v>
      </c>
      <c r="E157" s="88">
        <f t="shared" si="26"/>
        <v>0</v>
      </c>
      <c r="F157" s="201">
        <f t="shared" si="26"/>
        <v>0</v>
      </c>
      <c r="G157" s="88">
        <f t="shared" si="26"/>
        <v>0</v>
      </c>
      <c r="H157" s="28"/>
      <c r="I157" s="28"/>
      <c r="J157" s="28"/>
      <c r="K157" s="28"/>
      <c r="L157" s="10">
        <v>20</v>
      </c>
    </row>
    <row r="158" spans="1:12" ht="15.75" customHeight="1" outlineLevel="1" x14ac:dyDescent="0.15">
      <c r="A158" s="80" t="s">
        <v>383</v>
      </c>
      <c r="B158" s="89" t="e">
        <f t="shared" ref="B158:G158" si="27">MIN(B157,B154)</f>
        <v>#REF!</v>
      </c>
      <c r="C158" s="89" t="e">
        <f t="shared" si="27"/>
        <v>#REF!</v>
      </c>
      <c r="D158" s="89" t="e">
        <f t="shared" si="27"/>
        <v>#REF!</v>
      </c>
      <c r="E158" s="89" t="e">
        <f t="shared" si="27"/>
        <v>#REF!</v>
      </c>
      <c r="F158" s="202" t="e">
        <f t="shared" si="27"/>
        <v>#REF!</v>
      </c>
      <c r="G158" s="89" t="e">
        <f t="shared" si="27"/>
        <v>#REF!</v>
      </c>
      <c r="H158" s="28"/>
      <c r="I158" s="28"/>
      <c r="J158" s="28"/>
      <c r="K158" s="28"/>
      <c r="L158" s="10">
        <v>21</v>
      </c>
    </row>
    <row r="159" spans="1:12" ht="15.75" customHeight="1" outlineLevel="1" x14ac:dyDescent="0.15">
      <c r="A159" s="37"/>
      <c r="B159" s="83"/>
      <c r="C159" s="83"/>
      <c r="D159" s="83"/>
      <c r="E159" s="83"/>
      <c r="F159" s="198"/>
      <c r="G159" s="83"/>
      <c r="H159" s="84"/>
      <c r="I159" s="28"/>
      <c r="J159" s="28"/>
      <c r="K159" s="28"/>
      <c r="L159" s="10">
        <v>22</v>
      </c>
    </row>
    <row r="160" spans="1:12" ht="14" outlineLevel="1" x14ac:dyDescent="0.15">
      <c r="A160" s="28" t="s">
        <v>384</v>
      </c>
      <c r="B160" s="87">
        <f t="shared" ref="B160:G160" si="28">$B$132</f>
        <v>0</v>
      </c>
      <c r="C160" s="87">
        <f t="shared" si="28"/>
        <v>0</v>
      </c>
      <c r="D160" s="87">
        <f t="shared" si="28"/>
        <v>0</v>
      </c>
      <c r="E160" s="87">
        <f t="shared" si="28"/>
        <v>0</v>
      </c>
      <c r="F160" s="200">
        <f t="shared" si="28"/>
        <v>0</v>
      </c>
      <c r="G160" s="87">
        <f t="shared" si="28"/>
        <v>0</v>
      </c>
      <c r="H160" s="28"/>
      <c r="I160" s="28"/>
      <c r="J160" s="28"/>
      <c r="K160" s="28"/>
      <c r="L160" s="10">
        <v>23</v>
      </c>
    </row>
    <row r="161" spans="1:13" ht="14" outlineLevel="1" x14ac:dyDescent="0.15">
      <c r="A161" s="28" t="s">
        <v>385</v>
      </c>
      <c r="B161" s="87">
        <f t="shared" ref="B161:G161" si="29">B160*$B$12</f>
        <v>0</v>
      </c>
      <c r="C161" s="87">
        <f t="shared" si="29"/>
        <v>0</v>
      </c>
      <c r="D161" s="87">
        <f t="shared" si="29"/>
        <v>0</v>
      </c>
      <c r="E161" s="87">
        <f t="shared" si="29"/>
        <v>0</v>
      </c>
      <c r="F161" s="200">
        <f t="shared" si="29"/>
        <v>0</v>
      </c>
      <c r="G161" s="87">
        <f t="shared" si="29"/>
        <v>0</v>
      </c>
      <c r="H161" s="76">
        <f>B12</f>
        <v>0.75</v>
      </c>
      <c r="I161" s="28"/>
      <c r="J161" s="28"/>
      <c r="K161" s="28"/>
      <c r="L161" s="10">
        <v>24</v>
      </c>
    </row>
    <row r="162" spans="1:13" ht="14" outlineLevel="1" x14ac:dyDescent="0.15">
      <c r="A162" s="28" t="s">
        <v>386</v>
      </c>
      <c r="B162" s="87">
        <f t="shared" ref="B162:G162" si="30">$B$11</f>
        <v>15000</v>
      </c>
      <c r="C162" s="87">
        <f t="shared" si="30"/>
        <v>15000</v>
      </c>
      <c r="D162" s="87">
        <f t="shared" si="30"/>
        <v>15000</v>
      </c>
      <c r="E162" s="87">
        <f t="shared" si="30"/>
        <v>15000</v>
      </c>
      <c r="F162" s="200">
        <f t="shared" si="30"/>
        <v>15000</v>
      </c>
      <c r="G162" s="87">
        <f t="shared" si="30"/>
        <v>15000</v>
      </c>
      <c r="H162" s="85">
        <f>B11</f>
        <v>15000</v>
      </c>
      <c r="I162" s="28" t="str">
        <f>"Coût de la simulation, max. "&amp;B11&amp;"$"</f>
        <v>Coût de la simulation, max. 15000$</v>
      </c>
      <c r="J162" s="28"/>
      <c r="K162" s="28"/>
      <c r="L162" s="10">
        <v>25</v>
      </c>
    </row>
    <row r="163" spans="1:13" ht="15.75" customHeight="1" outlineLevel="1" x14ac:dyDescent="0.15">
      <c r="A163" s="80" t="s">
        <v>387</v>
      </c>
      <c r="B163" s="89">
        <f t="shared" ref="B163:G163" si="31">MIN(B161:B162)</f>
        <v>0</v>
      </c>
      <c r="C163" s="89">
        <f t="shared" si="31"/>
        <v>0</v>
      </c>
      <c r="D163" s="89">
        <f t="shared" si="31"/>
        <v>0</v>
      </c>
      <c r="E163" s="89">
        <f t="shared" si="31"/>
        <v>0</v>
      </c>
      <c r="F163" s="202">
        <f t="shared" si="31"/>
        <v>0</v>
      </c>
      <c r="G163" s="89">
        <f t="shared" si="31"/>
        <v>0</v>
      </c>
      <c r="H163" s="28"/>
      <c r="I163" s="28"/>
      <c r="J163" s="28"/>
      <c r="K163" s="28"/>
      <c r="L163" s="10">
        <v>26</v>
      </c>
    </row>
    <row r="164" spans="1:13" ht="15.75" customHeight="1" outlineLevel="1" x14ac:dyDescent="0.15">
      <c r="A164" s="37"/>
      <c r="B164" s="37"/>
      <c r="C164" s="43"/>
      <c r="D164" s="44"/>
      <c r="E164" s="43"/>
      <c r="F164" s="203"/>
      <c r="G164" s="43"/>
      <c r="H164" s="28"/>
      <c r="I164" s="28"/>
      <c r="J164" s="28"/>
      <c r="K164" s="28"/>
      <c r="L164" s="10">
        <v>27</v>
      </c>
    </row>
    <row r="165" spans="1:13" ht="15.75" customHeight="1" outlineLevel="1" x14ac:dyDescent="0.15">
      <c r="A165" s="90" t="s">
        <v>388</v>
      </c>
      <c r="B165" s="89" t="e">
        <f t="shared" ref="B165:G165" si="32">B163+B158</f>
        <v>#REF!</v>
      </c>
      <c r="C165" s="89" t="e">
        <f t="shared" si="32"/>
        <v>#REF!</v>
      </c>
      <c r="D165" s="89" t="e">
        <f t="shared" si="32"/>
        <v>#REF!</v>
      </c>
      <c r="E165" s="89" t="e">
        <f t="shared" si="32"/>
        <v>#REF!</v>
      </c>
      <c r="F165" s="202" t="e">
        <f t="shared" si="32"/>
        <v>#REF!</v>
      </c>
      <c r="G165" s="89" t="e">
        <f t="shared" si="32"/>
        <v>#REF!</v>
      </c>
      <c r="H165" s="28"/>
      <c r="I165" s="28"/>
      <c r="J165" s="28"/>
      <c r="K165" s="28"/>
      <c r="L165" s="10">
        <v>28</v>
      </c>
    </row>
    <row r="166" spans="1:13" ht="15.75" customHeight="1" outlineLevel="1" thickBot="1" x14ac:dyDescent="0.25">
      <c r="A166" s="37"/>
      <c r="B166" s="37"/>
      <c r="C166" s="65"/>
      <c r="D166" s="44"/>
      <c r="E166" s="65"/>
      <c r="F166" s="65"/>
      <c r="G166" s="37"/>
    </row>
    <row r="167" spans="1:13" ht="19.5" customHeight="1" thickBot="1" x14ac:dyDescent="0.2">
      <c r="A167" s="697" t="s">
        <v>389</v>
      </c>
      <c r="B167" s="698"/>
      <c r="C167" s="698"/>
      <c r="D167" s="698"/>
      <c r="E167" s="698"/>
      <c r="F167" s="698"/>
      <c r="G167" s="698"/>
      <c r="H167" s="698"/>
      <c r="I167" s="698"/>
      <c r="J167" s="698"/>
      <c r="K167" s="698"/>
      <c r="L167" s="699"/>
      <c r="M167" s="18"/>
    </row>
    <row r="168" spans="1:13" ht="19.5" customHeight="1" thickBot="1" x14ac:dyDescent="0.25">
      <c r="A168" s="91"/>
      <c r="B168" s="92" t="str">
        <f>HLOOKUP($B$4,$B$138:$G$165,L138,FALSE)</f>
        <v>CNÉB 2015-Qc</v>
      </c>
      <c r="C168" s="91"/>
      <c r="D168" s="91"/>
      <c r="E168" s="93"/>
      <c r="F168" s="93"/>
      <c r="G168" s="93"/>
      <c r="H168" s="93"/>
      <c r="I168" s="93"/>
      <c r="J168" s="93"/>
      <c r="K168" s="93"/>
    </row>
    <row r="169" spans="1:13" ht="17" thickBot="1" x14ac:dyDescent="0.25">
      <c r="A169" s="168" t="s">
        <v>390</v>
      </c>
      <c r="B169" s="169" t="e">
        <f>HLOOKUP($B$4,$B$138:$G$165,L143,FALSE)</f>
        <v>#REF!</v>
      </c>
      <c r="D169" s="180" t="s">
        <v>391</v>
      </c>
      <c r="E169" s="181"/>
      <c r="F169" s="181"/>
      <c r="G169" s="181"/>
      <c r="H169" s="181"/>
      <c r="I169" s="181"/>
      <c r="J169" s="181"/>
      <c r="K169" s="181"/>
      <c r="L169" s="182"/>
      <c r="M169" s="94"/>
    </row>
    <row r="170" spans="1:13" ht="16" x14ac:dyDescent="0.2">
      <c r="A170" s="170" t="s">
        <v>392</v>
      </c>
      <c r="B170" s="171" t="e">
        <f>HLOOKUP($B$4,$B$138:$G$165,L144,FALSE)</f>
        <v>#REF!</v>
      </c>
      <c r="D170" s="95"/>
      <c r="E170" s="96"/>
      <c r="F170" s="96"/>
      <c r="G170" s="96"/>
      <c r="H170" s="96"/>
      <c r="I170" s="96"/>
      <c r="J170" s="96"/>
      <c r="K170" s="96"/>
      <c r="L170" s="97"/>
      <c r="M170" s="98"/>
    </row>
    <row r="171" spans="1:13" ht="16" x14ac:dyDescent="0.2">
      <c r="A171" s="172" t="s">
        <v>393</v>
      </c>
      <c r="B171" s="173" t="e">
        <f>HLOOKUP($B$4,$B$138:$G$165,L145,FALSE)</f>
        <v>#REF!</v>
      </c>
      <c r="D171" s="95"/>
      <c r="E171" s="96"/>
      <c r="F171" s="96"/>
      <c r="G171" s="96"/>
      <c r="H171" s="96"/>
      <c r="I171" s="96"/>
      <c r="J171" s="96"/>
      <c r="K171" s="96"/>
      <c r="L171" s="97"/>
      <c r="M171" s="98"/>
    </row>
    <row r="172" spans="1:13" ht="15" customHeight="1" x14ac:dyDescent="0.2">
      <c r="A172" s="174" t="s">
        <v>394</v>
      </c>
      <c r="B172" s="175">
        <f>HLOOKUP($B$4,$B$138:$G$165,L148,FALSE)</f>
        <v>0</v>
      </c>
      <c r="D172" s="95"/>
      <c r="E172" s="96"/>
      <c r="F172" s="96"/>
      <c r="G172" s="96"/>
      <c r="H172" s="96"/>
      <c r="I172" s="96"/>
      <c r="J172" s="96"/>
      <c r="K172" s="96"/>
      <c r="L172" s="97"/>
      <c r="M172" s="98"/>
    </row>
    <row r="173" spans="1:13" ht="15" customHeight="1" thickBot="1" x14ac:dyDescent="0.25">
      <c r="A173" s="170" t="s">
        <v>395</v>
      </c>
      <c r="B173" s="171">
        <f>HLOOKUP($B$4,$B$138:$G$165,L147,FALSE)</f>
        <v>0</v>
      </c>
      <c r="D173" s="99"/>
      <c r="E173" s="96"/>
      <c r="F173" s="96"/>
      <c r="G173" s="96"/>
      <c r="H173" s="96"/>
      <c r="I173" s="96"/>
      <c r="J173" s="96"/>
      <c r="K173" s="96"/>
      <c r="L173" s="97"/>
      <c r="M173" s="98"/>
    </row>
    <row r="174" spans="1:13" ht="15" customHeight="1" x14ac:dyDescent="0.2">
      <c r="A174" s="183" t="s">
        <v>396</v>
      </c>
      <c r="B174" s="100" t="e">
        <f>HLOOKUP($B$4,$B$138:$G$165,L149,FALSE)</f>
        <v>#REF!</v>
      </c>
      <c r="C174" s="101"/>
      <c r="D174" s="95"/>
      <c r="E174" s="96"/>
      <c r="F174" s="96"/>
      <c r="G174" s="96"/>
      <c r="H174" s="96"/>
      <c r="I174" s="96"/>
      <c r="J174" s="96"/>
      <c r="K174" s="96"/>
      <c r="L174" s="97"/>
      <c r="M174" s="98"/>
    </row>
    <row r="175" spans="1:13" ht="15" customHeight="1" x14ac:dyDescent="0.2">
      <c r="A175" s="184" t="str">
        <f>A151</f>
        <v>Subvention @5$/m³</v>
      </c>
      <c r="B175" s="102" t="e">
        <f>HLOOKUP($B$4,$B$138:$G$165,L158,FALSE)</f>
        <v>#REF!</v>
      </c>
      <c r="D175" s="95" t="e">
        <f>IF(B175=HLOOKUP($B$4,$B$138:$G$165,L153,FALSE),R199,IF(B175=HLOOKUP($B$4,$B$138:$G$165,L152,FALSE),R198,IF(B175=HLOOKUP($B$4,$B$138:$G$165,L157,FALSE),R200,IF(B175=HLOOKUP($B$4,$B$138:$G$165,L151,FALSE),R201,R204))))</f>
        <v>#REF!</v>
      </c>
      <c r="E175" s="96"/>
      <c r="F175" s="96"/>
      <c r="G175" s="96"/>
      <c r="H175" s="96"/>
      <c r="I175" s="96"/>
      <c r="J175" s="96"/>
      <c r="K175" s="96"/>
      <c r="L175" s="97"/>
      <c r="M175" s="98"/>
    </row>
    <row r="176" spans="1:13" ht="17" thickBot="1" x14ac:dyDescent="0.25">
      <c r="A176" s="185" t="s">
        <v>397</v>
      </c>
      <c r="B176" s="103">
        <f>HLOOKUP($B$4,$B$138:$G$165,L163,FALSE)</f>
        <v>0</v>
      </c>
      <c r="D176" s="95" t="str">
        <f>IF(B176=HLOOKUP($B$4,$B$138:$G$165,L161,FALSE),R203,IF(B176=HLOOKUP($B$4,$B$138:$G$165,L162,FALSE),R202,R204))</f>
        <v>Subvention limitée par le montant de la simulation</v>
      </c>
      <c r="E176" s="96"/>
      <c r="F176" s="96"/>
      <c r="G176" s="96"/>
      <c r="H176" s="96"/>
      <c r="I176" s="96"/>
      <c r="J176" s="96"/>
      <c r="K176" s="96"/>
      <c r="L176" s="97"/>
      <c r="M176" s="98"/>
    </row>
    <row r="177" spans="1:20" ht="15" customHeight="1" thickBot="1" x14ac:dyDescent="0.25">
      <c r="A177" s="104" t="str">
        <f>"SUBV TOTALE: "&amp;B7&amp;"$+simul$:"</f>
        <v>SUBV TOTALE: 5$+simul$:</v>
      </c>
      <c r="B177" s="105" t="e">
        <f>HLOOKUP($B$4,$B$138:$G$165,L165,FALSE)</f>
        <v>#REF!</v>
      </c>
      <c r="D177" s="106"/>
      <c r="E177" s="107"/>
      <c r="F177" s="107"/>
      <c r="G177" s="107"/>
      <c r="H177" s="107"/>
      <c r="I177" s="107"/>
      <c r="J177" s="107"/>
      <c r="K177" s="107"/>
      <c r="L177" s="108"/>
      <c r="M177" s="98"/>
    </row>
    <row r="178" spans="1:20" ht="15" customHeight="1" x14ac:dyDescent="0.2">
      <c r="A178" s="109"/>
      <c r="B178" s="109"/>
      <c r="C178" s="109"/>
      <c r="D178" s="109"/>
      <c r="E178" s="96"/>
      <c r="F178" s="96"/>
      <c r="G178" s="96"/>
      <c r="H178" s="96"/>
      <c r="I178" s="96"/>
      <c r="J178" s="96"/>
      <c r="K178" s="96"/>
      <c r="L178" s="96"/>
      <c r="M178" s="98"/>
    </row>
    <row r="179" spans="1:20" ht="15" customHeight="1" x14ac:dyDescent="0.2">
      <c r="A179" s="149" t="s">
        <v>398</v>
      </c>
      <c r="B179" s="110" t="e">
        <f>HLOOKUP($B$4,$B$138:$G$165,L142,FALSE)</f>
        <v>#REF!</v>
      </c>
      <c r="C179" s="10" t="str">
        <f>IF($B$5&gt;44562,"Doit être&gt;5%",IF($B$5&lt;43661,"Doit être &gt;13% (avant 2019-07-15)","Doit être &gt;10% (ou &gt;20% pour institutionnel)"))</f>
        <v>Doit être&gt;5%</v>
      </c>
      <c r="D179" s="111"/>
      <c r="E179" s="96"/>
      <c r="F179" s="96"/>
      <c r="G179" s="96"/>
      <c r="H179" s="96"/>
      <c r="I179" s="96"/>
      <c r="J179" s="96"/>
      <c r="K179" s="96"/>
      <c r="L179" s="96"/>
      <c r="M179" s="98"/>
    </row>
    <row r="180" spans="1:20" ht="15" customHeight="1" x14ac:dyDescent="0.2">
      <c r="A180" s="149" t="s">
        <v>399</v>
      </c>
      <c r="B180" s="110" t="e">
        <f>HLOOKUP($B$4,$B$138:$G$165,L146,FALSE)</f>
        <v>#REF!</v>
      </c>
      <c r="C180" s="10" t="s">
        <v>400</v>
      </c>
      <c r="D180" s="111"/>
      <c r="E180" s="96"/>
      <c r="F180" s="96"/>
      <c r="G180" s="96"/>
      <c r="H180" s="96"/>
      <c r="I180" s="96"/>
      <c r="J180" s="96"/>
      <c r="K180" s="96"/>
      <c r="L180" s="96"/>
      <c r="M180" s="98"/>
    </row>
    <row r="182" spans="1:20" ht="14" x14ac:dyDescent="0.15">
      <c r="A182" s="149" t="s">
        <v>401</v>
      </c>
      <c r="B182" s="112"/>
      <c r="M182" s="10">
        <f>IF(B182="",1,0)</f>
        <v>1</v>
      </c>
    </row>
    <row r="183" spans="1:20" ht="14" x14ac:dyDescent="0.15">
      <c r="A183" s="149" t="s">
        <v>402</v>
      </c>
      <c r="B183" s="113"/>
      <c r="M183" s="10">
        <f>IF(B183="",1,0)</f>
        <v>1</v>
      </c>
    </row>
    <row r="184" spans="1:20" customFormat="1" ht="14" hidden="1" x14ac:dyDescent="0.15"/>
    <row r="185" spans="1:20" hidden="1" x14ac:dyDescent="0.15"/>
    <row r="186" spans="1:20" hidden="1" x14ac:dyDescent="0.15">
      <c r="P186" s="10" t="s">
        <v>403</v>
      </c>
    </row>
    <row r="187" spans="1:20" ht="17" hidden="1" x14ac:dyDescent="0.15">
      <c r="P187" s="114" t="s">
        <v>213</v>
      </c>
      <c r="Q187" s="114"/>
      <c r="R187" s="114"/>
      <c r="S187" s="114"/>
      <c r="T187" s="114"/>
    </row>
    <row r="188" spans="1:20" ht="17" hidden="1" x14ac:dyDescent="0.15">
      <c r="P188" s="114" t="s">
        <v>356</v>
      </c>
      <c r="Q188" s="114"/>
      <c r="R188" s="114"/>
      <c r="S188" s="114"/>
      <c r="T188" s="114"/>
    </row>
    <row r="189" spans="1:20" ht="17" hidden="1" x14ac:dyDescent="0.15">
      <c r="P189" s="114" t="s">
        <v>357</v>
      </c>
      <c r="Q189" s="114"/>
      <c r="R189" s="114"/>
      <c r="S189" s="114"/>
      <c r="T189" s="114"/>
    </row>
    <row r="190" spans="1:20" ht="17" hidden="1" x14ac:dyDescent="0.15">
      <c r="P190" s="114" t="s">
        <v>358</v>
      </c>
      <c r="Q190" s="114"/>
      <c r="R190" s="114"/>
      <c r="S190" s="114"/>
      <c r="T190" s="114"/>
    </row>
    <row r="191" spans="1:20" ht="17" hidden="1" x14ac:dyDescent="0.15">
      <c r="P191" s="114" t="s">
        <v>359</v>
      </c>
      <c r="Q191" s="114"/>
      <c r="R191" s="114"/>
      <c r="S191" s="114"/>
      <c r="T191" s="114"/>
    </row>
    <row r="192" spans="1:20" ht="17" hidden="1" x14ac:dyDescent="0.15">
      <c r="P192" s="114" t="s">
        <v>360</v>
      </c>
      <c r="Q192" s="114"/>
      <c r="R192" s="114"/>
      <c r="S192" s="114"/>
      <c r="T192" s="114"/>
    </row>
    <row r="193" spans="1:18" hidden="1" x14ac:dyDescent="0.15"/>
    <row r="194" spans="1:18" hidden="1" x14ac:dyDescent="0.15">
      <c r="Q194" s="10" t="s">
        <v>404</v>
      </c>
    </row>
    <row r="195" spans="1:18" hidden="1" x14ac:dyDescent="0.15">
      <c r="Q195" s="10" t="s">
        <v>405</v>
      </c>
    </row>
    <row r="196" spans="1:18" hidden="1" x14ac:dyDescent="0.15">
      <c r="Q196" s="10" t="s">
        <v>406</v>
      </c>
    </row>
    <row r="197" spans="1:18" hidden="1" x14ac:dyDescent="0.15">
      <c r="R197" s="10" t="s">
        <v>407</v>
      </c>
    </row>
    <row r="198" spans="1:18" hidden="1" x14ac:dyDescent="0.15">
      <c r="Q198" s="10">
        <v>1</v>
      </c>
      <c r="R198" s="10" t="s">
        <v>408</v>
      </c>
    </row>
    <row r="199" spans="1:18" hidden="1" x14ac:dyDescent="0.15">
      <c r="Q199" s="10">
        <v>2</v>
      </c>
      <c r="R199" s="10" t="s">
        <v>409</v>
      </c>
    </row>
    <row r="200" spans="1:18" hidden="1" x14ac:dyDescent="0.15">
      <c r="Q200" s="10">
        <v>3</v>
      </c>
      <c r="R200" s="10" t="s">
        <v>410</v>
      </c>
    </row>
    <row r="201" spans="1:18" hidden="1" x14ac:dyDescent="0.15">
      <c r="Q201" s="10">
        <v>4</v>
      </c>
      <c r="R201" s="10" t="s">
        <v>411</v>
      </c>
    </row>
    <row r="202" spans="1:18" hidden="1" x14ac:dyDescent="0.15">
      <c r="Q202" s="10">
        <v>5</v>
      </c>
      <c r="R202" s="10" t="s">
        <v>408</v>
      </c>
    </row>
    <row r="203" spans="1:18" hidden="1" x14ac:dyDescent="0.15">
      <c r="Q203" s="10">
        <v>6</v>
      </c>
      <c r="R203" s="10" t="s">
        <v>412</v>
      </c>
    </row>
    <row r="204" spans="1:18" hidden="1" x14ac:dyDescent="0.15">
      <c r="R204" s="10" t="s">
        <v>413</v>
      </c>
    </row>
    <row r="206" spans="1:18" ht="15" thickBot="1" x14ac:dyDescent="0.2">
      <c r="B206" s="148" t="s">
        <v>254</v>
      </c>
      <c r="C206" s="115"/>
      <c r="D206" s="115"/>
    </row>
    <row r="207" spans="1:18" ht="15" thickBot="1" x14ac:dyDescent="0.2">
      <c r="A207" s="149" t="s">
        <v>257</v>
      </c>
      <c r="B207" s="25">
        <f>B46</f>
        <v>0</v>
      </c>
      <c r="C207" s="115"/>
      <c r="D207" s="115"/>
      <c r="E207" s="686" t="s">
        <v>414</v>
      </c>
      <c r="F207" s="687"/>
      <c r="G207" s="688"/>
      <c r="I207" s="116" t="s">
        <v>415</v>
      </c>
    </row>
    <row r="208" spans="1:18" ht="15" thickBot="1" x14ac:dyDescent="0.2">
      <c r="A208" s="149" t="s">
        <v>258</v>
      </c>
      <c r="B208" s="25">
        <f>B47</f>
        <v>0</v>
      </c>
      <c r="C208" s="117">
        <f>C47</f>
        <v>0.08</v>
      </c>
      <c r="D208" s="115"/>
      <c r="G208" s="118" t="e">
        <f>I208</f>
        <v>#REF!</v>
      </c>
      <c r="I208" s="118" t="e">
        <f>B174</f>
        <v>#REF!</v>
      </c>
    </row>
    <row r="209" spans="1:9" ht="15" thickBot="1" x14ac:dyDescent="0.2">
      <c r="A209" s="149" t="s">
        <v>416</v>
      </c>
      <c r="B209" s="25">
        <f>B49</f>
        <v>0</v>
      </c>
      <c r="C209" s="117">
        <f>C49</f>
        <v>0.75</v>
      </c>
      <c r="D209" s="115"/>
      <c r="E209" s="119">
        <f>I209</f>
        <v>0</v>
      </c>
      <c r="F209" s="125"/>
      <c r="I209" s="119">
        <f>B208</f>
        <v>0</v>
      </c>
    </row>
    <row r="210" spans="1:9" ht="15" thickBot="1" x14ac:dyDescent="0.2">
      <c r="A210" s="149" t="s">
        <v>417</v>
      </c>
      <c r="B210" s="25">
        <f>B132</f>
        <v>0</v>
      </c>
      <c r="C210" s="115"/>
      <c r="D210" s="115"/>
      <c r="E210" s="686" t="s">
        <v>418</v>
      </c>
      <c r="F210" s="687"/>
      <c r="G210" s="688"/>
      <c r="I210" s="119" t="e">
        <f>B175</f>
        <v>#REF!</v>
      </c>
    </row>
    <row r="211" spans="1:9" ht="15" thickBot="1" x14ac:dyDescent="0.2">
      <c r="A211" s="149" t="s">
        <v>419</v>
      </c>
      <c r="B211" s="117" t="e">
        <f>B175/B207</f>
        <v>#REF!</v>
      </c>
      <c r="C211" s="115"/>
      <c r="D211" s="115"/>
      <c r="E211" s="118" t="e">
        <f>B169</f>
        <v>#REF!</v>
      </c>
      <c r="F211" s="118"/>
      <c r="G211" s="118">
        <f>B172</f>
        <v>0</v>
      </c>
      <c r="I211" s="116" t="s">
        <v>420</v>
      </c>
    </row>
    <row r="212" spans="1:9" ht="15" thickBot="1" x14ac:dyDescent="0.2">
      <c r="A212" s="149" t="s">
        <v>421</v>
      </c>
      <c r="B212" s="117" t="e">
        <f>B176/B132</f>
        <v>#DIV/0!</v>
      </c>
      <c r="C212" s="115"/>
      <c r="D212" s="115"/>
      <c r="E212" s="120" t="str">
        <f>B4</f>
        <v>CNÉB 2015-Qc</v>
      </c>
      <c r="F212" s="120"/>
      <c r="G212" s="121" t="e">
        <f>B179</f>
        <v>#REF!</v>
      </c>
      <c r="I212" s="119">
        <f>B132</f>
        <v>0</v>
      </c>
    </row>
    <row r="213" spans="1:9" ht="14" thickBot="1" x14ac:dyDescent="0.2">
      <c r="C213" s="115"/>
      <c r="D213" s="115"/>
      <c r="E213" s="118" t="e">
        <f>B170</f>
        <v>#REF!</v>
      </c>
      <c r="F213" s="118"/>
      <c r="G213" s="118">
        <f>B173</f>
        <v>0</v>
      </c>
      <c r="I213" s="119">
        <f>B176</f>
        <v>0</v>
      </c>
    </row>
    <row r="214" spans="1:9" x14ac:dyDescent="0.15">
      <c r="C214" s="115"/>
      <c r="D214" s="115"/>
    </row>
    <row r="215" spans="1:9" x14ac:dyDescent="0.15">
      <c r="G215" s="101"/>
    </row>
  </sheetData>
  <mergeCells count="35">
    <mergeCell ref="F58:G58"/>
    <mergeCell ref="F70:G70"/>
    <mergeCell ref="B79:C79"/>
    <mergeCell ref="B78:C78"/>
    <mergeCell ref="J87:K87"/>
    <mergeCell ref="H86:I86"/>
    <mergeCell ref="J86:K86"/>
    <mergeCell ref="H85:K85"/>
    <mergeCell ref="H87:I87"/>
    <mergeCell ref="A83:L83"/>
    <mergeCell ref="B75:C75"/>
    <mergeCell ref="B86:C86"/>
    <mergeCell ref="D86:E86"/>
    <mergeCell ref="A87:A88"/>
    <mergeCell ref="B87:C87"/>
    <mergeCell ref="D87:E87"/>
    <mergeCell ref="A54:L54"/>
    <mergeCell ref="J1:K1"/>
    <mergeCell ref="A14:L14"/>
    <mergeCell ref="B17:D17"/>
    <mergeCell ref="A33:L33"/>
    <mergeCell ref="A43:L43"/>
    <mergeCell ref="B80:C80"/>
    <mergeCell ref="B81:C81"/>
    <mergeCell ref="B76:C76"/>
    <mergeCell ref="B77:C77"/>
    <mergeCell ref="A167:L167"/>
    <mergeCell ref="E207:G207"/>
    <mergeCell ref="E210:G210"/>
    <mergeCell ref="B100:C100"/>
    <mergeCell ref="D100:E100"/>
    <mergeCell ref="A102:C102"/>
    <mergeCell ref="A111:E111"/>
    <mergeCell ref="A123:C123"/>
    <mergeCell ref="A134:L134"/>
  </mergeCells>
  <phoneticPr fontId="53" type="noConversion"/>
  <conditionalFormatting sqref="P102:P128">
    <cfRule type="cellIs" dxfId="11" priority="10" operator="greaterThan">
      <formula>0</formula>
    </cfRule>
    <cfRule type="cellIs" dxfId="10" priority="11" operator="equal">
      <formula>#DIV/0!</formula>
    </cfRule>
  </conditionalFormatting>
  <conditionalFormatting sqref="B142:G142">
    <cfRule type="cellIs" dxfId="9" priority="9" operator="lessThan">
      <formula>$H$142</formula>
    </cfRule>
  </conditionalFormatting>
  <conditionalFormatting sqref="B146:G146">
    <cfRule type="cellIs" dxfId="8" priority="8" operator="lessThan">
      <formula>$H$146</formula>
    </cfRule>
  </conditionalFormatting>
  <conditionalFormatting sqref="B179">
    <cfRule type="cellIs" dxfId="7" priority="7" operator="lessThan">
      <formula>$H$142</formula>
    </cfRule>
  </conditionalFormatting>
  <conditionalFormatting sqref="B180">
    <cfRule type="cellIs" dxfId="6" priority="6" operator="lessThan">
      <formula>$H$146</formula>
    </cfRule>
  </conditionalFormatting>
  <conditionalFormatting sqref="C1 B5 B46 B52 B104 B129 B132 B182:B183">
    <cfRule type="cellIs" dxfId="5" priority="5" operator="equal">
      <formula>""</formula>
    </cfRule>
  </conditionalFormatting>
  <conditionalFormatting sqref="J1:K1">
    <cfRule type="expression" dxfId="4" priority="4">
      <formula>$L$1=0</formula>
    </cfRule>
  </conditionalFormatting>
  <conditionalFormatting sqref="B168:B177">
    <cfRule type="expression" dxfId="3" priority="3">
      <formula>NOT($C$4="")</formula>
    </cfRule>
  </conditionalFormatting>
  <conditionalFormatting sqref="B138:G138 B160:G163 B165:G165 B156:G158 B140:G149 B151:G154">
    <cfRule type="expression" dxfId="2" priority="33">
      <formula>B$138=$B$4</formula>
    </cfRule>
  </conditionalFormatting>
  <conditionalFormatting sqref="C132">
    <cfRule type="cellIs" dxfId="1" priority="2" operator="equal">
      <formula>""</formula>
    </cfRule>
  </conditionalFormatting>
  <conditionalFormatting sqref="D46">
    <cfRule type="cellIs" dxfId="0" priority="1" operator="equal">
      <formula>""</formula>
    </cfRule>
  </conditionalFormatting>
  <dataValidations disablePrompts="1" count="2">
    <dataValidation type="list" allowBlank="1" showInputMessage="1" showErrorMessage="1" sqref="B129" xr:uid="{72D5F589-4BC7-4466-A03A-2EDD34C651A6}">
      <formula1>$Q$195:$Q$196</formula1>
    </dataValidation>
    <dataValidation type="list" allowBlank="1" showInputMessage="1" showErrorMessage="1" sqref="B4" xr:uid="{E6847A7E-7C9D-49DB-BFDC-76E79D8AB37C}">
      <formula1>$P$187:$P$192</formula1>
    </dataValidation>
  </dataValidations>
  <pageMargins left="0.70866141732283472" right="0.70866141732283472" top="0.74803149606299213" bottom="0.74803149606299213" header="0.31496062992125984" footer="0.31496062992125984"/>
  <pageSetup scale="23" orientation="landscape" r:id="rId1"/>
  <headerFooter>
    <oddFooter>&amp;R&amp;F  &amp;A
&amp;D</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6EBD9-12F1-4293-B052-72FC939263F4}">
  <sheetPr codeName="Feuil7">
    <tabColor rgb="FFFFC000"/>
  </sheetPr>
  <dimension ref="A1:D42"/>
  <sheetViews>
    <sheetView zoomScale="150" zoomScaleNormal="150" workbookViewId="0">
      <selection activeCell="B39" sqref="B39"/>
    </sheetView>
  </sheetViews>
  <sheetFormatPr baseColWidth="10" defaultColWidth="11" defaultRowHeight="14" x14ac:dyDescent="0.15"/>
  <cols>
    <col min="1" max="1" width="3.5" customWidth="1"/>
    <col min="2" max="2" width="49.33203125" customWidth="1"/>
  </cols>
  <sheetData>
    <row r="1" spans="1:4" x14ac:dyDescent="0.15">
      <c r="A1" t="s">
        <v>422</v>
      </c>
    </row>
    <row r="2" spans="1:4" x14ac:dyDescent="0.15">
      <c r="B2" t="s">
        <v>423</v>
      </c>
    </row>
    <row r="3" spans="1:4" x14ac:dyDescent="0.15">
      <c r="B3" s="209" t="s">
        <v>20</v>
      </c>
    </row>
    <row r="4" spans="1:4" x14ac:dyDescent="0.15">
      <c r="B4" s="210" t="s">
        <v>424</v>
      </c>
    </row>
    <row r="5" spans="1:4" ht="16" x14ac:dyDescent="0.2">
      <c r="B5" s="210" t="s">
        <v>425</v>
      </c>
      <c r="D5" s="441"/>
    </row>
    <row r="6" spans="1:4" ht="16" x14ac:dyDescent="0.2">
      <c r="B6" s="210" t="s">
        <v>426</v>
      </c>
      <c r="D6" s="441"/>
    </row>
    <row r="7" spans="1:4" ht="16" x14ac:dyDescent="0.2">
      <c r="B7" s="211" t="s">
        <v>427</v>
      </c>
      <c r="D7" s="441"/>
    </row>
    <row r="9" spans="1:4" x14ac:dyDescent="0.15">
      <c r="B9" t="s">
        <v>428</v>
      </c>
    </row>
    <row r="10" spans="1:4" x14ac:dyDescent="0.15">
      <c r="B10" s="209" t="s">
        <v>37</v>
      </c>
    </row>
    <row r="11" spans="1:4" x14ac:dyDescent="0.15">
      <c r="B11" s="210" t="s">
        <v>429</v>
      </c>
    </row>
    <row r="12" spans="1:4" x14ac:dyDescent="0.15">
      <c r="B12" s="210" t="s">
        <v>430</v>
      </c>
    </row>
    <row r="13" spans="1:4" x14ac:dyDescent="0.15">
      <c r="B13" s="210" t="s">
        <v>431</v>
      </c>
    </row>
    <row r="14" spans="1:4" x14ac:dyDescent="0.15">
      <c r="B14" s="210" t="s">
        <v>432</v>
      </c>
    </row>
    <row r="15" spans="1:4" x14ac:dyDescent="0.15">
      <c r="B15" s="210" t="s">
        <v>433</v>
      </c>
    </row>
    <row r="16" spans="1:4" x14ac:dyDescent="0.15">
      <c r="B16" s="210" t="s">
        <v>434</v>
      </c>
    </row>
    <row r="17" spans="2:2" x14ac:dyDescent="0.15">
      <c r="B17" s="210" t="s">
        <v>435</v>
      </c>
    </row>
    <row r="18" spans="2:2" x14ac:dyDescent="0.15">
      <c r="B18" s="210" t="s">
        <v>436</v>
      </c>
    </row>
    <row r="19" spans="2:2" x14ac:dyDescent="0.15">
      <c r="B19" s="211" t="s">
        <v>437</v>
      </c>
    </row>
    <row r="21" spans="2:2" x14ac:dyDescent="0.15">
      <c r="B21" t="s">
        <v>438</v>
      </c>
    </row>
    <row r="22" spans="2:2" x14ac:dyDescent="0.15">
      <c r="B22" s="209" t="s">
        <v>37</v>
      </c>
    </row>
    <row r="23" spans="2:2" x14ac:dyDescent="0.15">
      <c r="B23" s="210" t="s">
        <v>439</v>
      </c>
    </row>
    <row r="24" spans="2:2" x14ac:dyDescent="0.15">
      <c r="B24" s="210" t="s">
        <v>440</v>
      </c>
    </row>
    <row r="25" spans="2:2" x14ac:dyDescent="0.15">
      <c r="B25" s="211" t="s">
        <v>441</v>
      </c>
    </row>
    <row r="27" spans="2:2" x14ac:dyDescent="0.15">
      <c r="B27" t="s">
        <v>442</v>
      </c>
    </row>
    <row r="28" spans="2:2" x14ac:dyDescent="0.15">
      <c r="B28" s="209" t="s">
        <v>37</v>
      </c>
    </row>
    <row r="29" spans="2:2" x14ac:dyDescent="0.15">
      <c r="B29" s="210" t="s">
        <v>443</v>
      </c>
    </row>
    <row r="30" spans="2:2" x14ac:dyDescent="0.15">
      <c r="B30" s="211" t="s">
        <v>444</v>
      </c>
    </row>
    <row r="32" spans="2:2" x14ac:dyDescent="0.15">
      <c r="B32" t="s">
        <v>487</v>
      </c>
    </row>
    <row r="33" spans="1:2" x14ac:dyDescent="0.15">
      <c r="B33" s="209" t="s">
        <v>37</v>
      </c>
    </row>
    <row r="34" spans="1:2" x14ac:dyDescent="0.15">
      <c r="B34" s="210" t="s">
        <v>500</v>
      </c>
    </row>
    <row r="35" spans="1:2" x14ac:dyDescent="0.15">
      <c r="B35" s="210" t="s">
        <v>498</v>
      </c>
    </row>
    <row r="36" spans="1:2" x14ac:dyDescent="0.15">
      <c r="B36" s="211" t="s">
        <v>499</v>
      </c>
    </row>
    <row r="38" spans="1:2" x14ac:dyDescent="0.15">
      <c r="A38" t="s">
        <v>504</v>
      </c>
    </row>
    <row r="39" spans="1:2" x14ac:dyDescent="0.15">
      <c r="B39" s="209" t="s">
        <v>516</v>
      </c>
    </row>
    <row r="40" spans="1:2" x14ac:dyDescent="0.15">
      <c r="B40" s="210" t="s">
        <v>517</v>
      </c>
    </row>
    <row r="41" spans="1:2" x14ac:dyDescent="0.15">
      <c r="B41" s="210" t="s">
        <v>518</v>
      </c>
    </row>
    <row r="42" spans="1:2" x14ac:dyDescent="0.15">
      <c r="B42" s="211" t="s">
        <v>519</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1A12-823C-4D70-A328-A346E81DFE61}">
  <sheetPr codeName="Feuil31"/>
  <dimension ref="B2:N46"/>
  <sheetViews>
    <sheetView zoomScale="120" zoomScaleNormal="120" workbookViewId="0">
      <selection activeCell="L53" sqref="L53"/>
    </sheetView>
  </sheetViews>
  <sheetFormatPr baseColWidth="10" defaultColWidth="11" defaultRowHeight="14" x14ac:dyDescent="0.15"/>
  <cols>
    <col min="2" max="2" width="16" customWidth="1"/>
    <col min="6" max="6" width="12" customWidth="1"/>
  </cols>
  <sheetData>
    <row r="2" spans="2:14" ht="20" x14ac:dyDescent="0.2">
      <c r="B2" s="715" t="s">
        <v>445</v>
      </c>
      <c r="C2" s="715"/>
      <c r="D2" s="715"/>
      <c r="E2" s="715"/>
    </row>
    <row r="3" spans="2:14" ht="15" thickBot="1" x14ac:dyDescent="0.2"/>
    <row r="4" spans="2:14" x14ac:dyDescent="0.15">
      <c r="B4" s="716" t="s">
        <v>446</v>
      </c>
      <c r="C4" s="4" t="s">
        <v>447</v>
      </c>
      <c r="D4" s="4"/>
      <c r="E4" s="4"/>
      <c r="F4" s="4"/>
      <c r="G4" s="4"/>
      <c r="H4" s="5"/>
      <c r="K4" s="1" t="s">
        <v>448</v>
      </c>
      <c r="N4" s="1" t="s">
        <v>448</v>
      </c>
    </row>
    <row r="5" spans="2:14" x14ac:dyDescent="0.15">
      <c r="B5" s="717"/>
      <c r="D5" t="s">
        <v>449</v>
      </c>
      <c r="H5" s="6"/>
      <c r="K5" s="1" t="s">
        <v>450</v>
      </c>
      <c r="L5" s="1"/>
      <c r="M5" s="1"/>
      <c r="N5" s="1" t="s">
        <v>451</v>
      </c>
    </row>
    <row r="6" spans="2:14" ht="15" thickBot="1" x14ac:dyDescent="0.2">
      <c r="B6" s="718"/>
      <c r="C6" s="7" t="s">
        <v>452</v>
      </c>
      <c r="D6" s="7"/>
      <c r="E6" s="7"/>
      <c r="F6" s="7"/>
      <c r="G6" s="7"/>
      <c r="H6" s="8"/>
    </row>
    <row r="7" spans="2:14" ht="15" thickBot="1" x14ac:dyDescent="0.2">
      <c r="B7" s="2"/>
      <c r="K7" t="s">
        <v>453</v>
      </c>
      <c r="N7" t="s">
        <v>405</v>
      </c>
    </row>
    <row r="8" spans="2:14" ht="15" customHeight="1" x14ac:dyDescent="0.15">
      <c r="B8" s="719" t="s">
        <v>454</v>
      </c>
      <c r="C8" s="4" t="s">
        <v>455</v>
      </c>
      <c r="D8" s="4"/>
      <c r="E8" s="4"/>
      <c r="F8" s="4"/>
      <c r="G8" s="4"/>
      <c r="H8" s="5"/>
      <c r="K8" t="s">
        <v>328</v>
      </c>
      <c r="N8" t="s">
        <v>406</v>
      </c>
    </row>
    <row r="9" spans="2:14" x14ac:dyDescent="0.15">
      <c r="B9" s="720"/>
      <c r="D9" t="s">
        <v>456</v>
      </c>
      <c r="H9" s="6"/>
      <c r="K9" t="s">
        <v>457</v>
      </c>
    </row>
    <row r="10" spans="2:14" x14ac:dyDescent="0.15">
      <c r="B10" s="720"/>
      <c r="D10" t="s">
        <v>458</v>
      </c>
      <c r="H10" s="6"/>
      <c r="K10" t="s">
        <v>115</v>
      </c>
    </row>
    <row r="11" spans="2:14" x14ac:dyDescent="0.15">
      <c r="B11" s="720"/>
      <c r="D11" t="s">
        <v>459</v>
      </c>
      <c r="H11" s="6"/>
      <c r="K11" t="s">
        <v>460</v>
      </c>
    </row>
    <row r="12" spans="2:14" ht="15" thickBot="1" x14ac:dyDescent="0.2">
      <c r="B12" s="721"/>
      <c r="C12" s="7" t="s">
        <v>461</v>
      </c>
      <c r="D12" s="7"/>
      <c r="E12" s="7"/>
      <c r="F12" s="7"/>
      <c r="G12" s="7"/>
      <c r="H12" s="8"/>
      <c r="K12" t="s">
        <v>360</v>
      </c>
    </row>
    <row r="13" spans="2:14" ht="15" thickBot="1" x14ac:dyDescent="0.2"/>
    <row r="14" spans="2:14" ht="15" customHeight="1" x14ac:dyDescent="0.15">
      <c r="B14" s="719" t="s">
        <v>462</v>
      </c>
      <c r="C14" s="4" t="s">
        <v>463</v>
      </c>
      <c r="D14" s="4"/>
      <c r="E14" s="4"/>
      <c r="F14" s="4"/>
      <c r="G14" s="4"/>
      <c r="H14" s="5"/>
    </row>
    <row r="15" spans="2:14" x14ac:dyDescent="0.15">
      <c r="B15" s="720"/>
      <c r="D15" t="s">
        <v>464</v>
      </c>
      <c r="H15" s="6"/>
    </row>
    <row r="16" spans="2:14" x14ac:dyDescent="0.15">
      <c r="B16" s="720"/>
      <c r="D16" t="s">
        <v>465</v>
      </c>
      <c r="H16" s="6"/>
    </row>
    <row r="17" spans="2:8" x14ac:dyDescent="0.15">
      <c r="B17" s="720"/>
      <c r="D17" t="s">
        <v>459</v>
      </c>
      <c r="H17" s="6"/>
    </row>
    <row r="18" spans="2:8" x14ac:dyDescent="0.15">
      <c r="B18" s="720"/>
      <c r="C18" t="s">
        <v>466</v>
      </c>
      <c r="H18" s="6"/>
    </row>
    <row r="19" spans="2:8" ht="15" thickBot="1" x14ac:dyDescent="0.2">
      <c r="B19" s="721"/>
      <c r="C19" s="7" t="s">
        <v>467</v>
      </c>
      <c r="D19" s="7"/>
      <c r="E19" s="7"/>
      <c r="F19" s="7"/>
      <c r="G19" s="7"/>
      <c r="H19" s="8"/>
    </row>
    <row r="20" spans="2:8" ht="15" thickBot="1" x14ac:dyDescent="0.2">
      <c r="B20" s="3"/>
    </row>
    <row r="21" spans="2:8" x14ac:dyDescent="0.15">
      <c r="B21" s="719" t="s">
        <v>468</v>
      </c>
      <c r="C21" s="4" t="s">
        <v>469</v>
      </c>
      <c r="D21" s="4"/>
      <c r="E21" s="4"/>
      <c r="F21" s="4"/>
      <c r="G21" s="4"/>
      <c r="H21" s="5"/>
    </row>
    <row r="22" spans="2:8" x14ac:dyDescent="0.15">
      <c r="B22" s="720"/>
      <c r="C22" s="722" t="s">
        <v>470</v>
      </c>
      <c r="D22" s="722"/>
      <c r="E22" s="722"/>
      <c r="F22" s="722"/>
      <c r="G22" s="722"/>
      <c r="H22" s="723"/>
    </row>
    <row r="23" spans="2:8" x14ac:dyDescent="0.15">
      <c r="B23" s="720"/>
      <c r="C23" t="s">
        <v>463</v>
      </c>
      <c r="H23" s="6"/>
    </row>
    <row r="24" spans="2:8" ht="15" thickBot="1" x14ac:dyDescent="0.2">
      <c r="B24" s="721"/>
      <c r="C24" s="7"/>
      <c r="D24" s="7" t="s">
        <v>459</v>
      </c>
      <c r="E24" s="7"/>
      <c r="F24" s="7"/>
      <c r="G24" s="7"/>
      <c r="H24" s="8"/>
    </row>
    <row r="27" spans="2:8" x14ac:dyDescent="0.15">
      <c r="B27" t="s">
        <v>471</v>
      </c>
      <c r="F27" t="s">
        <v>472</v>
      </c>
    </row>
    <row r="28" spans="2:8" x14ac:dyDescent="0.15">
      <c r="C28" t="s">
        <v>473</v>
      </c>
      <c r="F28">
        <v>2</v>
      </c>
      <c r="G28" t="s">
        <v>456</v>
      </c>
    </row>
    <row r="29" spans="2:8" x14ac:dyDescent="0.15">
      <c r="C29" t="s">
        <v>474</v>
      </c>
      <c r="F29">
        <v>3</v>
      </c>
      <c r="G29" t="s">
        <v>464</v>
      </c>
    </row>
    <row r="30" spans="2:8" x14ac:dyDescent="0.15">
      <c r="C30" t="s">
        <v>475</v>
      </c>
      <c r="F30">
        <v>4</v>
      </c>
      <c r="G30" t="s">
        <v>469</v>
      </c>
    </row>
    <row r="31" spans="2:8" x14ac:dyDescent="0.15">
      <c r="C31" t="s">
        <v>476</v>
      </c>
    </row>
    <row r="32" spans="2:8" x14ac:dyDescent="0.15">
      <c r="C32" t="s">
        <v>477</v>
      </c>
      <c r="F32">
        <v>2</v>
      </c>
      <c r="G32" t="s">
        <v>458</v>
      </c>
    </row>
    <row r="33" spans="3:7" x14ac:dyDescent="0.15">
      <c r="C33" t="s">
        <v>478</v>
      </c>
      <c r="F33">
        <v>3</v>
      </c>
      <c r="G33" t="s">
        <v>465</v>
      </c>
    </row>
    <row r="34" spans="3:7" x14ac:dyDescent="0.15">
      <c r="C34" t="s">
        <v>479</v>
      </c>
      <c r="F34">
        <v>4</v>
      </c>
      <c r="G34" t="s">
        <v>470</v>
      </c>
    </row>
    <row r="35" spans="3:7" x14ac:dyDescent="0.15">
      <c r="C35" t="s">
        <v>480</v>
      </c>
    </row>
    <row r="36" spans="3:7" x14ac:dyDescent="0.15">
      <c r="C36" t="s">
        <v>481</v>
      </c>
      <c r="F36">
        <v>2</v>
      </c>
      <c r="G36" t="s">
        <v>461</v>
      </c>
    </row>
    <row r="37" spans="3:7" x14ac:dyDescent="0.15">
      <c r="C37" t="s">
        <v>482</v>
      </c>
      <c r="F37">
        <v>3</v>
      </c>
      <c r="G37" t="s">
        <v>466</v>
      </c>
    </row>
    <row r="38" spans="3:7" x14ac:dyDescent="0.15">
      <c r="C38" t="s">
        <v>483</v>
      </c>
      <c r="F38">
        <v>4</v>
      </c>
    </row>
    <row r="39" spans="3:7" x14ac:dyDescent="0.15">
      <c r="C39" t="s">
        <v>484</v>
      </c>
      <c r="F39">
        <v>2</v>
      </c>
    </row>
    <row r="40" spans="3:7" x14ac:dyDescent="0.15">
      <c r="F40">
        <v>3</v>
      </c>
      <c r="G40" t="s">
        <v>467</v>
      </c>
    </row>
    <row r="41" spans="3:7" x14ac:dyDescent="0.15">
      <c r="F41">
        <v>4</v>
      </c>
    </row>
    <row r="45" spans="3:7" x14ac:dyDescent="0.15">
      <c r="C45" t="s">
        <v>485</v>
      </c>
    </row>
    <row r="46" spans="3:7" x14ac:dyDescent="0.15">
      <c r="C46" t="s">
        <v>486</v>
      </c>
    </row>
  </sheetData>
  <mergeCells count="6">
    <mergeCell ref="B2:E2"/>
    <mergeCell ref="B4:B6"/>
    <mergeCell ref="B21:B24"/>
    <mergeCell ref="B14:B19"/>
    <mergeCell ref="B8:B12"/>
    <mergeCell ref="C22:H22"/>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9A13A07E9AF14F957A908538003FDB" ma:contentTypeVersion="11" ma:contentTypeDescription="Crée un document." ma:contentTypeScope="" ma:versionID="bdf74455c4be04316a4547fefe1bbf2f">
  <xsd:schema xmlns:xsd="http://www.w3.org/2001/XMLSchema" xmlns:xs="http://www.w3.org/2001/XMLSchema" xmlns:p="http://schemas.microsoft.com/office/2006/metadata/properties" xmlns:ns2="6be6c9df-5862-4ea7-bf08-b925418ff831" xmlns:ns3="871f6749-b94e-4919-af01-f96ed5d6ae81" targetNamespace="http://schemas.microsoft.com/office/2006/metadata/properties" ma:root="true" ma:fieldsID="a872bcd89ca2b244c70a84cde9b82d59" ns2:_="" ns3:_="">
    <xsd:import namespace="6be6c9df-5862-4ea7-bf08-b925418ff831"/>
    <xsd:import namespace="871f6749-b94e-4919-af01-f96ed5d6ae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e6c9df-5862-4ea7-bf08-b925418ff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1f6749-b94e-4919-af01-f96ed5d6ae81"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84232E-017E-4228-A8D8-1041236A88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e6c9df-5862-4ea7-bf08-b925418ff831"/>
    <ds:schemaRef ds:uri="871f6749-b94e-4919-af01-f96ed5d6a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447367-9766-44AD-B9C4-45FA462631DE}">
  <ds:schemaRefs>
    <ds:schemaRef ds:uri="http://schemas.microsoft.com/sharepoint/v3/contenttype/forms"/>
  </ds:schemaRefs>
</ds:datastoreItem>
</file>

<file path=customXml/itemProps3.xml><?xml version="1.0" encoding="utf-8"?>
<ds:datastoreItem xmlns:ds="http://schemas.openxmlformats.org/officeDocument/2006/customXml" ds:itemID="{4AF30555-CB65-4FAC-AA68-3B3CEBA1EA9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0.Steps</vt:lpstr>
      <vt:lpstr>1.Declaration of interest</vt:lpstr>
      <vt:lpstr>2.Energy Simu. prelim.</vt:lpstr>
      <vt:lpstr>3.Energy. Simu. final</vt:lpstr>
      <vt:lpstr>4.Request for payment</vt:lpstr>
      <vt:lpstr>5.Bill template</vt:lpstr>
      <vt:lpstr>X.Calculs DATECH</vt:lpstr>
      <vt:lpstr>Y.Menus déroulants</vt:lpstr>
      <vt:lpstr>Feuil6</vt:lpstr>
      <vt:lpstr>'1.Declaration of interest'!Impression_des_titres</vt:lpstr>
      <vt:lpstr>'2.Energy Simu. prelim.'!Impression_des_titres</vt:lpstr>
      <vt:lpstr>'3.Energy. Simu. final'!Impression_des_titres</vt:lpstr>
      <vt:lpstr>'5.Bill template'!Imputation</vt:lpstr>
      <vt:lpstr>TPS</vt:lpstr>
      <vt:lpstr>TVQ</vt:lpstr>
      <vt:lpstr>'1.Declaration of interest'!Zone_d_impression</vt:lpstr>
      <vt:lpstr>'2.Energy Simu. prelim.'!Zone_d_impression</vt:lpstr>
      <vt:lpstr>'3.Energy. Simu. final'!Zone_d_impression</vt:lpstr>
      <vt:lpstr>'4.Request for payment'!Zone_d_impression</vt:lpstr>
      <vt:lpstr>'5.Bill template'!Zone_d_impression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Théorêt Mélissa</dc:creator>
  <cp:keywords>9020</cp:keywords>
  <dc:description>PE235</dc:description>
  <cp:lastModifiedBy>Utilisateur Microsoft Office</cp:lastModifiedBy>
  <cp:revision/>
  <dcterms:created xsi:type="dcterms:W3CDTF">2019-12-16T14:30:23Z</dcterms:created>
  <dcterms:modified xsi:type="dcterms:W3CDTF">2022-01-31T16:05:23Z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0x010100309A13A07E9AF14F957A908538003FDB</vt:lpwstr>
  </property>
</Properties>
</file>